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KE TOAN\Nam 2025 PT\KBNN\Phan bo du toan\"/>
    </mc:Choice>
  </mc:AlternateContent>
  <xr:revisionPtr revIDLastSave="0" documentId="13_ncr:1_{426DAA2C-342E-401B-B3E4-69EB10D7F5A9}" xr6:coauthVersionLast="47" xr6:coauthVersionMax="47" xr10:uidLastSave="{00000000-0000-0000-0000-000000000000}"/>
  <bookViews>
    <workbookView xWindow="-120" yWindow="-120" windowWidth="29040" windowHeight="15720" firstSheet="10" activeTab="17" xr2:uid="{00000000-000D-0000-FFFF-FFFF00000000}"/>
  </bookViews>
  <sheets>
    <sheet name="TỔNG HỢP" sheetId="9" r:id="rId1"/>
    <sheet name="HĐND, UBND" sheetId="10" r:id="rId2"/>
    <sheet name="PHÒNG V. HÓA" sheetId="26" r:id="rId3"/>
    <sheet name="PHÒNG KTHT" sheetId="27" r:id="rId4"/>
    <sheet name="TRUNG TÂM HCC" sheetId="29" r:id="rId5"/>
    <sheet name="VP Đảng Ủy" sheetId="30" r:id="rId6"/>
    <sheet name="VP MTTQ" sheetId="31" r:id="rId7"/>
    <sheet name="MN Phước Tân" sheetId="32" r:id="rId8"/>
    <sheet name="TH phước Tân" sheetId="33" r:id="rId9"/>
    <sheet name="TH Tân Cang" sheetId="34" r:id="rId10"/>
    <sheet name="TH Tân Mai 2" sheetId="35" r:id="rId11"/>
    <sheet name="TH Phước Tân 2" sheetId="36" r:id="rId12"/>
    <sheet name="THCS TP1" sheetId="37" r:id="rId13"/>
    <sheet name="THCSPT2" sheetId="38" r:id="rId14"/>
    <sheet name="THCS TP3" sheetId="39" r:id="rId15"/>
    <sheet name="TH UB" sheetId="40" r:id="rId16"/>
    <sheet name="PBTH" sheetId="41" r:id="rId17"/>
    <sheet name="06 UBND" sheetId="42" r:id="rId18"/>
    <sheet name="06 GD" sheetId="43" r:id="rId19"/>
    <sheet name="49 UBND" sheetId="44" r:id="rId20"/>
    <sheet name="49 GD" sheetId="45" r:id="rId21"/>
  </sheets>
  <externalReferences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5" l="1"/>
  <c r="K12" i="45"/>
  <c r="K11" i="45" s="1"/>
  <c r="J12" i="45"/>
  <c r="I12" i="45"/>
  <c r="H12" i="45"/>
  <c r="H11" i="45" s="1"/>
  <c r="G12" i="45"/>
  <c r="G11" i="45" s="1"/>
  <c r="F12" i="45"/>
  <c r="E12" i="45"/>
  <c r="E11" i="45" s="1"/>
  <c r="D12" i="45"/>
  <c r="C12" i="45" s="1"/>
  <c r="J11" i="45"/>
  <c r="I11" i="45"/>
  <c r="F11" i="45"/>
  <c r="O24" i="44"/>
  <c r="F24" i="44"/>
  <c r="N23" i="44"/>
  <c r="J23" i="44"/>
  <c r="J24" i="44" s="1"/>
  <c r="F23" i="44"/>
  <c r="F22" i="44"/>
  <c r="N22" i="44" s="1"/>
  <c r="O21" i="44"/>
  <c r="F21" i="44"/>
  <c r="N21" i="44" s="1"/>
  <c r="O20" i="44"/>
  <c r="F20" i="44"/>
  <c r="N20" i="44" s="1"/>
  <c r="O19" i="44"/>
  <c r="F19" i="44"/>
  <c r="N19" i="44" s="1"/>
  <c r="O18" i="44"/>
  <c r="N18" i="44"/>
  <c r="F18" i="44"/>
  <c r="O17" i="44"/>
  <c r="F17" i="44"/>
  <c r="N17" i="44" s="1"/>
  <c r="O16" i="44"/>
  <c r="C16" i="44"/>
  <c r="F16" i="44" s="1"/>
  <c r="N16" i="44" s="1"/>
  <c r="O15" i="44"/>
  <c r="H15" i="44"/>
  <c r="O14" i="44" s="1"/>
  <c r="F15" i="44"/>
  <c r="F14" i="44"/>
  <c r="N14" i="44" s="1"/>
  <c r="O13" i="44"/>
  <c r="J13" i="44"/>
  <c r="O12" i="44" s="1"/>
  <c r="C13" i="44"/>
  <c r="F13" i="44" s="1"/>
  <c r="F12" i="44"/>
  <c r="N12" i="44" s="1"/>
  <c r="O11" i="44"/>
  <c r="L11" i="44"/>
  <c r="L10" i="44" s="1"/>
  <c r="K11" i="44"/>
  <c r="K10" i="44" s="1"/>
  <c r="J11" i="44"/>
  <c r="I11" i="44"/>
  <c r="H11" i="44"/>
  <c r="H10" i="44" s="1"/>
  <c r="G11" i="44"/>
  <c r="G10" i="44" s="1"/>
  <c r="E11" i="44"/>
  <c r="E10" i="44" s="1"/>
  <c r="D11" i="44"/>
  <c r="D10" i="44" s="1"/>
  <c r="I10" i="44"/>
  <c r="E19" i="43"/>
  <c r="G11" i="43"/>
  <c r="E10" i="43"/>
  <c r="E49" i="42"/>
  <c r="E40" i="42"/>
  <c r="E37" i="42"/>
  <c r="G36" i="42"/>
  <c r="E34" i="42"/>
  <c r="E31" i="42"/>
  <c r="E27" i="42"/>
  <c r="H11" i="42" s="1"/>
  <c r="G11" i="42" s="1"/>
  <c r="E25" i="42"/>
  <c r="H39" i="42" s="1"/>
  <c r="H35" i="42" s="1"/>
  <c r="I24" i="42"/>
  <c r="E21" i="42"/>
  <c r="F19" i="42"/>
  <c r="F21" i="42" s="1"/>
  <c r="F22" i="42" s="1"/>
  <c r="E19" i="42"/>
  <c r="E17" i="42"/>
  <c r="H24" i="42" s="1"/>
  <c r="E15" i="42"/>
  <c r="E13" i="42"/>
  <c r="E11" i="42"/>
  <c r="E10" i="42" s="1"/>
  <c r="D28" i="41"/>
  <c r="D27" i="41" s="1"/>
  <c r="E26" i="41"/>
  <c r="F26" i="41" s="1"/>
  <c r="D25" i="41"/>
  <c r="E24" i="41"/>
  <c r="F24" i="41" s="1"/>
  <c r="F23" i="41"/>
  <c r="F22" i="41"/>
  <c r="J21" i="41"/>
  <c r="I21" i="41"/>
  <c r="I25" i="41" s="1"/>
  <c r="E21" i="41"/>
  <c r="F21" i="41" s="1"/>
  <c r="E20" i="41"/>
  <c r="F20" i="41" s="1"/>
  <c r="E19" i="41"/>
  <c r="F19" i="41" s="1"/>
  <c r="E18" i="41"/>
  <c r="D18" i="41"/>
  <c r="F17" i="41"/>
  <c r="D16" i="41"/>
  <c r="F16" i="41" s="1"/>
  <c r="D15" i="41"/>
  <c r="F15" i="41" s="1"/>
  <c r="D14" i="41"/>
  <c r="F14" i="41" s="1"/>
  <c r="E13" i="41"/>
  <c r="F13" i="41" s="1"/>
  <c r="D12" i="41"/>
  <c r="F12" i="41" s="1"/>
  <c r="F11" i="41"/>
  <c r="D10" i="41"/>
  <c r="F10" i="41" s="1"/>
  <c r="G62" i="40"/>
  <c r="E61" i="40"/>
  <c r="G61" i="40" s="1"/>
  <c r="G60" i="40"/>
  <c r="G59" i="40"/>
  <c r="G58" i="40"/>
  <c r="G56" i="40"/>
  <c r="G54" i="40"/>
  <c r="G53" i="40"/>
  <c r="G52" i="40"/>
  <c r="G51" i="40"/>
  <c r="G50" i="40"/>
  <c r="G49" i="40"/>
  <c r="G48" i="40"/>
  <c r="G47" i="40"/>
  <c r="F46" i="40"/>
  <c r="E46" i="40"/>
  <c r="G46" i="40" s="1"/>
  <c r="G45" i="40"/>
  <c r="G44" i="40"/>
  <c r="G43" i="40"/>
  <c r="G42" i="40"/>
  <c r="G41" i="40"/>
  <c r="G40" i="40"/>
  <c r="G39" i="40"/>
  <c r="G38" i="40"/>
  <c r="G37" i="40"/>
  <c r="G36" i="40"/>
  <c r="G35" i="40"/>
  <c r="G34" i="40"/>
  <c r="H33" i="40"/>
  <c r="F33" i="40"/>
  <c r="E33" i="40"/>
  <c r="G32" i="40"/>
  <c r="G31" i="40"/>
  <c r="G30" i="40"/>
  <c r="F30" i="40"/>
  <c r="E30" i="40"/>
  <c r="G29" i="40"/>
  <c r="F28" i="40"/>
  <c r="G28" i="40" s="1"/>
  <c r="E28" i="40"/>
  <c r="G27" i="40"/>
  <c r="G26" i="40"/>
  <c r="G25" i="40"/>
  <c r="E24" i="40"/>
  <c r="G24" i="40" s="1"/>
  <c r="F23" i="40"/>
  <c r="G22" i="40"/>
  <c r="G20" i="40"/>
  <c r="F20" i="40"/>
  <c r="E20" i="40"/>
  <c r="G18" i="40"/>
  <c r="G16" i="40"/>
  <c r="G15" i="40"/>
  <c r="G13" i="40" s="1"/>
  <c r="F13" i="40"/>
  <c r="E13" i="40"/>
  <c r="G12" i="40"/>
  <c r="G9" i="40" s="1"/>
  <c r="G11" i="40"/>
  <c r="F9" i="40"/>
  <c r="E9" i="40"/>
  <c r="H14" i="42" l="1"/>
  <c r="G14" i="42" s="1"/>
  <c r="H22" i="42"/>
  <c r="H26" i="42"/>
  <c r="N15" i="44"/>
  <c r="O22" i="44"/>
  <c r="D11" i="45"/>
  <c r="F8" i="40"/>
  <c r="F7" i="40" s="1"/>
  <c r="H13" i="42"/>
  <c r="G13" i="42" s="1"/>
  <c r="E9" i="43"/>
  <c r="E28" i="43" s="1"/>
  <c r="D9" i="41"/>
  <c r="D8" i="41" s="1"/>
  <c r="G33" i="40"/>
  <c r="F18" i="41"/>
  <c r="F9" i="41" s="1"/>
  <c r="H12" i="42"/>
  <c r="G12" i="42" s="1"/>
  <c r="C11" i="45"/>
  <c r="F11" i="44"/>
  <c r="N13" i="44"/>
  <c r="O23" i="44"/>
  <c r="N24" i="44"/>
  <c r="J10" i="44"/>
  <c r="N10" i="44" s="1"/>
  <c r="C11" i="44"/>
  <c r="C10" i="44" s="1"/>
  <c r="F51" i="42"/>
  <c r="H23" i="42"/>
  <c r="H15" i="42"/>
  <c r="G15" i="42" s="1"/>
  <c r="E24" i="42"/>
  <c r="H25" i="42"/>
  <c r="E9" i="41"/>
  <c r="E25" i="41"/>
  <c r="F25" i="41" s="1"/>
  <c r="F28" i="41"/>
  <c r="F27" i="41" s="1"/>
  <c r="E23" i="40"/>
  <c r="N11" i="44" l="1"/>
  <c r="F10" i="44"/>
  <c r="H21" i="42"/>
  <c r="H29" i="42" s="1"/>
  <c r="H10" i="42"/>
  <c r="E23" i="42"/>
  <c r="E51" i="42" s="1"/>
  <c r="F50" i="42"/>
  <c r="F52" i="42" s="1"/>
  <c r="F8" i="41"/>
  <c r="E8" i="41"/>
  <c r="E8" i="40"/>
  <c r="E7" i="40" s="1"/>
  <c r="I7" i="40" s="1"/>
  <c r="I10" i="40" s="1"/>
  <c r="G23" i="40"/>
  <c r="G8" i="40" s="1"/>
  <c r="G7" i="40" s="1"/>
  <c r="H19" i="42" l="1"/>
  <c r="G10" i="42"/>
  <c r="H29" i="39" l="1"/>
  <c r="H16" i="39"/>
  <c r="H27" i="39" s="1"/>
  <c r="H26" i="39" s="1"/>
  <c r="H15" i="39"/>
  <c r="H12" i="39"/>
  <c r="H29" i="38"/>
  <c r="H16" i="38"/>
  <c r="H27" i="38" s="1"/>
  <c r="H26" i="38" s="1"/>
  <c r="H15" i="38"/>
  <c r="H14" i="38" s="1"/>
  <c r="H11" i="38" s="1"/>
  <c r="H12" i="38"/>
  <c r="H29" i="37"/>
  <c r="H16" i="37"/>
  <c r="H27" i="37" s="1"/>
  <c r="H26" i="37" s="1"/>
  <c r="H15" i="37"/>
  <c r="H14" i="37" s="1"/>
  <c r="H11" i="37" s="1"/>
  <c r="H12" i="37"/>
  <c r="H27" i="36"/>
  <c r="H25" i="36"/>
  <c r="H20" i="36"/>
  <c r="H19" i="36"/>
  <c r="H16" i="36"/>
  <c r="H15" i="36"/>
  <c r="H14" i="36" s="1"/>
  <c r="H11" i="36" s="1"/>
  <c r="H12" i="36"/>
  <c r="H27" i="35"/>
  <c r="H25" i="35"/>
  <c r="H20" i="35"/>
  <c r="H19" i="35"/>
  <c r="H16" i="35"/>
  <c r="H15" i="35"/>
  <c r="H14" i="35"/>
  <c r="H11" i="35" s="1"/>
  <c r="H12" i="35"/>
  <c r="H27" i="34"/>
  <c r="H25" i="34"/>
  <c r="H18" i="34" s="1"/>
  <c r="H17" i="34" s="1"/>
  <c r="H20" i="34"/>
  <c r="H19" i="34"/>
  <c r="H16" i="34"/>
  <c r="H15" i="34"/>
  <c r="H14" i="34"/>
  <c r="H11" i="34" s="1"/>
  <c r="H12" i="34"/>
  <c r="H27" i="33"/>
  <c r="H25" i="33"/>
  <c r="H20" i="33"/>
  <c r="H19" i="33"/>
  <c r="H18" i="33"/>
  <c r="H17" i="33" s="1"/>
  <c r="H16" i="33"/>
  <c r="H14" i="33" s="1"/>
  <c r="H11" i="33" s="1"/>
  <c r="H15" i="33"/>
  <c r="H12" i="33"/>
  <c r="H29" i="32"/>
  <c r="H27" i="32"/>
  <c r="H26" i="32"/>
  <c r="H16" i="32"/>
  <c r="H15" i="32"/>
  <c r="H21" i="32" s="1"/>
  <c r="H20" i="32" s="1"/>
  <c r="H19" i="32" s="1"/>
  <c r="H14" i="32"/>
  <c r="H11" i="32" s="1"/>
  <c r="H12" i="32"/>
  <c r="H18" i="35" l="1"/>
  <c r="H17" i="35" s="1"/>
  <c r="H18" i="32"/>
  <c r="H17" i="32" s="1"/>
  <c r="H18" i="36"/>
  <c r="H17" i="36" s="1"/>
  <c r="H14" i="39"/>
  <c r="H11" i="39" s="1"/>
  <c r="H21" i="39"/>
  <c r="H20" i="39" s="1"/>
  <c r="H19" i="39" s="1"/>
  <c r="H18" i="39" s="1"/>
  <c r="H17" i="39" s="1"/>
  <c r="H21" i="38"/>
  <c r="H20" i="38" s="1"/>
  <c r="H19" i="38" s="1"/>
  <c r="H18" i="38" s="1"/>
  <c r="H17" i="38" s="1"/>
  <c r="H21" i="37"/>
  <c r="H20" i="37" s="1"/>
  <c r="H19" i="37" s="1"/>
  <c r="H18" i="37" s="1"/>
  <c r="H17" i="37" s="1"/>
  <c r="I32" i="10" l="1"/>
  <c r="L33" i="10"/>
  <c r="K30" i="31"/>
  <c r="I29" i="31"/>
  <c r="I24" i="10" l="1"/>
  <c r="I21" i="26"/>
  <c r="I21" i="29"/>
  <c r="I22" i="30"/>
  <c r="I22" i="31"/>
  <c r="I21" i="27"/>
  <c r="L35" i="10" l="1"/>
  <c r="L16" i="26"/>
  <c r="I15" i="10" l="1"/>
  <c r="I15" i="30" l="1"/>
  <c r="O12" i="10"/>
  <c r="I15" i="31" l="1"/>
  <c r="I17" i="27" l="1"/>
  <c r="I15" i="27"/>
  <c r="I14" i="27" l="1"/>
  <c r="I32" i="31"/>
  <c r="I25" i="31"/>
  <c r="I21" i="31" s="1"/>
  <c r="I18" i="31"/>
  <c r="I34" i="30"/>
  <c r="I32" i="30"/>
  <c r="I25" i="30"/>
  <c r="I21" i="30" s="1"/>
  <c r="I18" i="30"/>
  <c r="I30" i="29"/>
  <c r="I28" i="29"/>
  <c r="I24" i="29"/>
  <c r="I17" i="29"/>
  <c r="I15" i="29"/>
  <c r="I32" i="27"/>
  <c r="I30" i="27"/>
  <c r="I26" i="27"/>
  <c r="I23" i="27"/>
  <c r="I20" i="27" s="1"/>
  <c r="I26" i="26"/>
  <c r="I23" i="26"/>
  <c r="I20" i="26" s="1"/>
  <c r="I17" i="26"/>
  <c r="I15" i="26"/>
  <c r="I20" i="10"/>
  <c r="I14" i="10" s="1"/>
  <c r="I14" i="26" l="1"/>
  <c r="I13" i="26" s="1"/>
  <c r="L21" i="10"/>
  <c r="N22" i="10" s="1"/>
  <c r="I14" i="31"/>
  <c r="I14" i="30"/>
  <c r="I13" i="30" s="1"/>
  <c r="I12" i="30" s="1"/>
  <c r="I20" i="29"/>
  <c r="I14" i="29"/>
  <c r="I13" i="27"/>
  <c r="I12" i="27" s="1"/>
  <c r="I13" i="31" l="1"/>
  <c r="I12" i="31" s="1"/>
  <c r="I13" i="29"/>
  <c r="I12" i="29" s="1"/>
  <c r="I12" i="26"/>
  <c r="L18" i="26" s="1"/>
  <c r="G15" i="9"/>
  <c r="G17" i="9"/>
  <c r="I17" i="9" s="1"/>
  <c r="G16" i="9"/>
  <c r="G14" i="9"/>
  <c r="G13" i="9"/>
  <c r="G12" i="9"/>
  <c r="D12" i="9"/>
  <c r="I11" i="9"/>
  <c r="I13" i="9"/>
  <c r="I14" i="9"/>
  <c r="I15" i="9"/>
  <c r="I16" i="9"/>
  <c r="G11" i="9"/>
  <c r="I10" i="9"/>
  <c r="I12" i="9" l="1"/>
  <c r="I29" i="10"/>
  <c r="L37" i="10" l="1"/>
  <c r="I23" i="10"/>
  <c r="E18" i="9"/>
  <c r="I13" i="10" l="1"/>
  <c r="I12" i="10" s="1"/>
  <c r="L12" i="10" s="1"/>
  <c r="L15" i="10" s="1"/>
  <c r="H11" i="9"/>
  <c r="H12" i="9"/>
  <c r="H13" i="9"/>
  <c r="H14" i="9"/>
  <c r="H15" i="9"/>
  <c r="H16" i="9"/>
  <c r="H17" i="9"/>
  <c r="H10" i="9"/>
  <c r="D18" i="9"/>
  <c r="F18" i="9"/>
  <c r="G18" i="9"/>
  <c r="C18" i="9"/>
  <c r="H18" i="9" l="1"/>
  <c r="I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STC giao thiếu 678.036.000
</t>
        </r>
      </text>
    </comment>
    <comment ref="D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STC giao thiếu 500.000.000</t>
        </r>
      </text>
    </comment>
    <comment ref="D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STC giao thiếu 1.000.000.000</t>
        </r>
      </text>
    </comment>
  </commentList>
</comments>
</file>

<file path=xl/sharedStrings.xml><?xml version="1.0" encoding="utf-8"?>
<sst xmlns="http://schemas.openxmlformats.org/spreadsheetml/2006/main" count="917" uniqueCount="361">
  <si>
    <t>Đơn vị: đồng</t>
  </si>
  <si>
    <t>Nội dung</t>
  </si>
  <si>
    <t>Tổng số</t>
  </si>
  <si>
    <t>ỦY BAN NHÂN DÂN</t>
  </si>
  <si>
    <t>DỰ TOÁN KHỐI GIÁO DỤC SAU SẮP XẾP</t>
  </si>
  <si>
    <t>ĐVT: ĐỒNG</t>
  </si>
  <si>
    <t>STT</t>
  </si>
  <si>
    <t>ĐƠN VỊ</t>
  </si>
  <si>
    <t>ĐÃ CHI 6 THÁNG</t>
  </si>
  <si>
    <t>DỰ TOÁN CÒN LẠI 6 THÁNG CUỐI NĂM</t>
  </si>
  <si>
    <t>A</t>
  </si>
  <si>
    <t>B</t>
  </si>
  <si>
    <t>HỌC PHÍ</t>
  </si>
  <si>
    <t>DỰ TOÁN NGÂN SÁCH</t>
  </si>
  <si>
    <t>TỔNG CỘNG</t>
  </si>
  <si>
    <t>PHỤ LỤC 2</t>
  </si>
  <si>
    <t>DỰ TOÁN ĐẦU NĂM + BỔ SUNG</t>
  </si>
  <si>
    <t>BỔ SUNG</t>
  </si>
  <si>
    <t>6=1-4</t>
  </si>
  <si>
    <t>7=2+3-5</t>
  </si>
  <si>
    <t>PHƯỜNG PHƯỚC TÂN</t>
  </si>
  <si>
    <t>MN Phước Tân</t>
  </si>
  <si>
    <t>TH Tân Mai 2</t>
  </si>
  <si>
    <t>TH Tân Cang</t>
  </si>
  <si>
    <t xml:space="preserve">TH Phước Tân </t>
  </si>
  <si>
    <t>TH Phước Tân 2</t>
  </si>
  <si>
    <t>THCS Phước Tân 2</t>
  </si>
  <si>
    <t>THCS PHƯỚC TÂN 3</t>
  </si>
  <si>
    <t>THCS Phước Tân 1</t>
  </si>
  <si>
    <t>DỰ TOÁN THU CHI NSNN NĂM 2025</t>
  </si>
  <si>
    <t>hỏi lại</t>
  </si>
  <si>
    <t>của UBND phường Phước Tân)</t>
  </si>
  <si>
    <t>Ghi chú:</t>
  </si>
  <si>
    <t>Đơn vị: Văn phòng HĐND và UBND Phước Tân</t>
  </si>
  <si>
    <t>DỰ TOÁN THU, CHI NGÂN SÁCH NHÀ NƯỚC 6 THÁNG CUỐI NĂM 2025</t>
  </si>
  <si>
    <t>Mã ĐVQHNS: 1154507</t>
  </si>
  <si>
    <t xml:space="preserve">Loại      khoản      </t>
  </si>
  <si>
    <t xml:space="preserve"> - Lương, phụ cấp các khoản đóng góp:</t>
  </si>
  <si>
    <t>1.1.1</t>
  </si>
  <si>
    <t xml:space="preserve"> - Kinh phí thực hiện tiết kiệm % cải cách tiền lương</t>
  </si>
  <si>
    <t>I</t>
  </si>
  <si>
    <t>II</t>
  </si>
  <si>
    <t>1.1</t>
  </si>
  <si>
    <t>1.1.2</t>
  </si>
  <si>
    <t>1.2</t>
  </si>
  <si>
    <t>1.2.1</t>
  </si>
  <si>
    <t xml:space="preserve"> Tổng số thu, chi nộp ngân sách phí, lệ phí:</t>
  </si>
  <si>
    <t xml:space="preserve"> Dự toán chi ngân sách nhà nước</t>
  </si>
  <si>
    <t xml:space="preserve"> Chi quản lý hành chính:</t>
  </si>
  <si>
    <t>Kinh phí thực hiện chế độ tự chủ</t>
  </si>
  <si>
    <t>Thanh toán cá nhân</t>
  </si>
  <si>
    <t>Kinh phí hoạt động thường xuyên</t>
  </si>
  <si>
    <t>Kinh phí không thực hiện tự chủ</t>
  </si>
  <si>
    <t xml:space="preserve"> Kinh phí hoạt động HĐND:</t>
  </si>
  <si>
    <t xml:space="preserve">  - Kinh phí hoạt động</t>
  </si>
  <si>
    <t xml:space="preserve">  - Kinh phí thực hiện tiết kiệm % cải cách tiền lương</t>
  </si>
  <si>
    <t>1.2.2</t>
  </si>
  <si>
    <t>Kinh phí hoạt động UBND</t>
  </si>
  <si>
    <t>1.2.3</t>
  </si>
  <si>
    <t>1.2.4</t>
  </si>
  <si>
    <t>1.2.5</t>
  </si>
  <si>
    <t>Kinh phí hoạt động An ninh</t>
  </si>
  <si>
    <t>1.2.6</t>
  </si>
  <si>
    <t>Kinh phí hoạt động Quốc Phòng</t>
  </si>
  <si>
    <t>Số tiền thực hiện tiết kiệm % chi hoạt động thường xuyên được giữ lại ngân sách phường để thực hiện cải cách tiền lương trong năm.</t>
  </si>
  <si>
    <t>PHỤ LỤC 1</t>
  </si>
  <si>
    <t>H</t>
  </si>
  <si>
    <t>Đơn vị: phòng Văn hóa - Xã hội Phước Tân</t>
  </si>
  <si>
    <t>Mã ĐVQHNS: 1154471</t>
  </si>
  <si>
    <t xml:space="preserve"> Kinh phí phong trào" TDĐKXDĐSVH"</t>
  </si>
  <si>
    <t>Kinh phí đảm bảo xã hội</t>
  </si>
  <si>
    <t>Kinh phí hoạt động đội xã hội tình nguyện</t>
  </si>
  <si>
    <t>Kinh phí hoạt động văn hóa, thông tin</t>
  </si>
  <si>
    <t>Kinh phí hoạt động sự nghiệp phát thanh</t>
  </si>
  <si>
    <t>Kinh phí hoạt động sự nghiệp thể thao</t>
  </si>
  <si>
    <t>PHỤ LỤC 3</t>
  </si>
  <si>
    <t>Đơn vị: Phòng Kinh tế, Hạ tầng và Đô thị Phước Tân</t>
  </si>
  <si>
    <t>Mã ĐVQHNS: 1154506</t>
  </si>
  <si>
    <t xml:space="preserve"> Kinh phí hoạt động chi sự nghiệp kinh tế</t>
  </si>
  <si>
    <t>PHỤ LỤC 4</t>
  </si>
  <si>
    <t>Đơn vị: Trung tâm Phục vụ Hành chính công Phước Tân</t>
  </si>
  <si>
    <t>Mã ĐVQHNS: 1153606</t>
  </si>
  <si>
    <t>PHỤ LỤC 5</t>
  </si>
  <si>
    <t>Đơn vị: Văn phòng Đảng Ủy Phường Phước Tân</t>
  </si>
  <si>
    <t>Mã ĐVQHNS: 1146674</t>
  </si>
  <si>
    <t xml:space="preserve"> Kinh phí hoạt động đặc thù cấp ủy</t>
  </si>
  <si>
    <t>Kinh phí Đại hội Đảng bộ phường và các chi bộ trực thuộc</t>
  </si>
  <si>
    <t>Đơn vị: Ủy Ban MTTQ Phường Phước Tân</t>
  </si>
  <si>
    <t>PHỤ LỤC 6</t>
  </si>
  <si>
    <t xml:space="preserve"> - Kinh phí hoạt động(1,565/2=782,5*90%*90%=633,8)</t>
  </si>
  <si>
    <t xml:space="preserve"> - Kinh phí hoạt động(215/2*90%*90% = 87.075)</t>
  </si>
  <si>
    <t xml:space="preserve"> - Kinh phí hoạt động(1285/2*90%*90% =520,4)</t>
  </si>
  <si>
    <t>Kinh phí phụ cấp, cấp ủy</t>
  </si>
  <si>
    <t xml:space="preserve"> - Kinh phí hoạt động(560/2*90%*90% =226.800)</t>
  </si>
  <si>
    <t xml:space="preserve"> - Kinh phí hoạt động(640.000/2*90%*90% =259.200)</t>
  </si>
  <si>
    <t>1.2.7</t>
  </si>
  <si>
    <t xml:space="preserve"> - Lương, phụ cấp các khoản đóng góp:(CB. KCT UB)</t>
  </si>
  <si>
    <t xml:space="preserve"> - Lương, phụ cấp các khoản đóng góp:(CB KCTKP)</t>
  </si>
  <si>
    <t xml:space="preserve"> - Phụ cấp đại biểu HĐND</t>
  </si>
  <si>
    <t>Kinh phí hoạt động các trưởng đoàn thể ấp khu phố, tổ nhân dân</t>
  </si>
  <si>
    <t xml:space="preserve"> - Kinh phí hoạt động(1.485/2*90%*90%= 601.425)</t>
  </si>
  <si>
    <t xml:space="preserve"> - Lương, phụ cấp các khoản đóng góp cán bộ KCT:</t>
  </si>
  <si>
    <t xml:space="preserve"> - Lương, phụ cấp các khoản đóng góp CBCC:</t>
  </si>
  <si>
    <t>KPco2n lại DT</t>
  </si>
  <si>
    <t>Thiếu DT</t>
  </si>
  <si>
    <t>TC KPCBKCT UB:</t>
  </si>
  <si>
    <t>Mã ĐVQHNS: 1154508</t>
  </si>
  <si>
    <t>(Ban hành theo Quyết định số: 205 /QĐ-UBND  ngày  08 tháng 08 năm 2025</t>
  </si>
  <si>
    <t>Kinh phí Đại hội MTTQ phường và các hội  trực thuộc</t>
  </si>
  <si>
    <t>Kinh phí không thực hiện  tự chủ</t>
  </si>
  <si>
    <t xml:space="preserve"> Kinh phí tổ chức phong trào" TDĐKXDĐSVH"</t>
  </si>
  <si>
    <t xml:space="preserve">  - Kinh phí hoạt động của các tổ chức chính trị - xã hội</t>
  </si>
  <si>
    <t xml:space="preserve">  - Kinh phí hoạt động tổ chức sự nghiệp xã hội</t>
  </si>
  <si>
    <t xml:space="preserve">  - Kinh phí hoạt động (người có công,hoạt động xã hội, hỏa táng)</t>
  </si>
  <si>
    <t>(Ban hành theo Quyết định số: 205/QĐ-UBND  ngày  08  tháng 08 năm 2025</t>
  </si>
  <si>
    <t>Đơn vị: Trường Mầm non Phước Tân</t>
  </si>
  <si>
    <t>Mã ĐVQHNS: 1106498</t>
  </si>
  <si>
    <t>Loại 070 khoản 071</t>
  </si>
  <si>
    <t xml:space="preserve">I. Tổng số thu, chi nộp ngân sách, học  phí </t>
  </si>
  <si>
    <t>1. Số thu phí:</t>
  </si>
  <si>
    <t xml:space="preserve"> - Học phí</t>
  </si>
  <si>
    <t xml:space="preserve">2. Chi từ nguồn thu phí </t>
  </si>
  <si>
    <t xml:space="preserve"> - Học phí (40%  dùng cải cách tiền lương)</t>
  </si>
  <si>
    <t xml:space="preserve"> - Học phí (60%  bổ sung nguồn kinh phí hoạt động)</t>
  </si>
  <si>
    <t>II. Dự toán chi ngân sách nhà nước</t>
  </si>
  <si>
    <t>1. Kinh phí thực hiện tự chủ:</t>
  </si>
  <si>
    <t xml:space="preserve"> 1.1 Thanh toán cá nhân:</t>
  </si>
  <si>
    <t xml:space="preserve">        - Lương, phụ cấp, các khoản đóng góp:</t>
  </si>
  <si>
    <t>Nguồn 40% học phí tại đơn vị năm 2025 để thực hiện CCTL</t>
  </si>
  <si>
    <t xml:space="preserve">        Nguồn 10% tiết kiệm của đơn vị năm 2025</t>
  </si>
  <si>
    <t xml:space="preserve">        Nguồn 10% tiết kiệm của phường năm 2025</t>
  </si>
  <si>
    <t xml:space="preserve">        Nguồn 10% tiết kiệm của tỉnh năm 2025</t>
  </si>
  <si>
    <t xml:space="preserve">        Ngân sách nhà nước cấp</t>
  </si>
  <si>
    <t xml:space="preserve">  1.2.Kinh phí họạt động thường xuyên:</t>
  </si>
  <si>
    <t>Nguồn 60% học phí tại đơn vị năm 2025 để  chi hoạt động</t>
  </si>
  <si>
    <t>2. Kinh phí không thực hiện tự chủ:</t>
  </si>
  <si>
    <t xml:space="preserve">                  -  Cấp bù miễn, giảm học phí:</t>
  </si>
  <si>
    <t xml:space="preserve">                  - Hỗ trợ chí phí học tập:</t>
  </si>
  <si>
    <t xml:space="preserve">                  - Hỗ trợ tiền tết năm 2025</t>
  </si>
  <si>
    <t xml:space="preserve">                  - Phần mềm HTCV-TL</t>
  </si>
  <si>
    <t>Đơn vị: Trường Tiểu học  Phước Tân</t>
  </si>
  <si>
    <t>Mã ĐVQHNS: 1021031</t>
  </si>
  <si>
    <t>Loại 070 khoản 072</t>
  </si>
  <si>
    <t>Đơn vị: Trường Tiểu học  Tân Cang</t>
  </si>
  <si>
    <t>Mã ĐVQHNS: 1021030</t>
  </si>
  <si>
    <t>Đơn vị: Trường Tiểu học  Tân Mai 2</t>
  </si>
  <si>
    <t>Mã ĐVQHNS: 1003505</t>
  </si>
  <si>
    <t>Đơn vị: Trường Tiểu học  Phước Tân 2</t>
  </si>
  <si>
    <t>Mã ĐVQHNS: 1127421</t>
  </si>
  <si>
    <t>Đơn vị: Trường THCS  Phước Tân 1</t>
  </si>
  <si>
    <t>Mã ĐVQHNS: 1045084</t>
  </si>
  <si>
    <t>Loại 070 khoản 073</t>
  </si>
  <si>
    <t>Đơn vị: Trường THCS  Phước Tân 2</t>
  </si>
  <si>
    <t>Mã ĐVQHNS: 1046051</t>
  </si>
  <si>
    <t>Đơn vị: Trường THCS  Phước Tân 3</t>
  </si>
  <si>
    <t>Mã ĐVQHNS: 1133307</t>
  </si>
  <si>
    <t>1. Kinh phí  không thực hiện tự chủ:</t>
  </si>
  <si>
    <t xml:space="preserve"> ỦY BAN NHÂN DÂN</t>
  </si>
  <si>
    <t xml:space="preserve">  CỘNG HÒA XÃ HỘI CHỦ NGHĨA VIỆT NAM</t>
  </si>
  <si>
    <t xml:space="preserve">   Độc lập - Tự do - Hạnh phúc</t>
  </si>
  <si>
    <t>PHÂN BỔ DỰ TOÁN CHI NGÂN SÁCH NĂM 2025</t>
  </si>
  <si>
    <t>Số 
TT</t>
  </si>
  <si>
    <t>Chỉ tiêu</t>
  </si>
  <si>
    <t>Chương</t>
  </si>
  <si>
    <t>Mã ngành
 KT</t>
  </si>
  <si>
    <t>Số tiền</t>
  </si>
  <si>
    <t>Trừ TK 10%</t>
  </si>
  <si>
    <t>Dự tóan còn lại</t>
  </si>
  <si>
    <t>Chi thường xuyên :</t>
  </si>
  <si>
    <t>Nguồn kinh phí không tự chủ ( Mã nguồn 12)</t>
  </si>
  <si>
    <t>Chi đảm bảo An Ninh - Quốc phòng</t>
  </si>
  <si>
    <t>Văn phòng HĐND-UBND phường</t>
  </si>
  <si>
    <t>+</t>
  </si>
  <si>
    <t>Kinh phí Quốc phòng</t>
  </si>
  <si>
    <t>011</t>
  </si>
  <si>
    <t>Kinh phí An ninh</t>
  </si>
  <si>
    <t>041</t>
  </si>
  <si>
    <t>Chi sự nghiệp Văn hóa - Thông tin</t>
  </si>
  <si>
    <t>Trung tâm Dịch vụ tổng hợp</t>
  </si>
  <si>
    <t xml:space="preserve">Văn hóa </t>
  </si>
  <si>
    <t>161</t>
  </si>
  <si>
    <t>Chi sự nghiệp Phát thanh</t>
  </si>
  <si>
    <t>191</t>
  </si>
  <si>
    <t>Chi sự nghiệp Thể dục - thể thao</t>
  </si>
  <si>
    <t>221</t>
  </si>
  <si>
    <t xml:space="preserve">Chi sự nghiệp kinh tế </t>
  </si>
  <si>
    <t>Phòng Kinh tế Hạ tầng và Đô thị</t>
  </si>
  <si>
    <t>Kinh phí sự nghiệp Địa chính</t>
  </si>
  <si>
    <t>338</t>
  </si>
  <si>
    <t xml:space="preserve">Chi sự nghiệp xã hội </t>
  </si>
  <si>
    <t>6.1</t>
  </si>
  <si>
    <t>Chi sự nghiệp XH</t>
  </si>
  <si>
    <t>371</t>
  </si>
  <si>
    <t>Phòng Văn Hóa Xã Hội (HĐNCC)</t>
  </si>
  <si>
    <t>Phòng Văn hóa xã hội(HĐCSTE)</t>
  </si>
  <si>
    <t>372</t>
  </si>
  <si>
    <t>6.2</t>
  </si>
  <si>
    <t>Chi kinh phí hỗ trợ hoả táng</t>
  </si>
  <si>
    <t>398</t>
  </si>
  <si>
    <t>Quản lý nhà nước</t>
  </si>
  <si>
    <t>341</t>
  </si>
  <si>
    <t>7.1</t>
  </si>
  <si>
    <t>Đảng</t>
  </si>
  <si>
    <t>Phụ cấp cấp uỷ</t>
  </si>
  <si>
    <t>351</t>
  </si>
  <si>
    <t>Chi Đại hội Đảng Bộ phường</t>
  </si>
  <si>
    <t>Chi đảm bảo của các hội đoàn thể</t>
  </si>
  <si>
    <t>Kinh phí hoạt động đoàn thể chính trị</t>
  </si>
  <si>
    <t>361</t>
  </si>
  <si>
    <t>Chi kinh phí hoạt động Hội PN</t>
  </si>
  <si>
    <t>Chi kinh phí Hoạt động Hội nông dân</t>
  </si>
  <si>
    <t>Chi kinh phí hoạt động Cựu Chiến Binh+ ĐH CCB gương mẫu</t>
  </si>
  <si>
    <t>Chi kinh phí Hoạt động MTTQ + ĐH MTTQ</t>
  </si>
  <si>
    <t>Kinh phí toàn dân xây dựng nông thôn mới</t>
  </si>
  <si>
    <t>Chi kinh phí hoạt động Ban thanh tra nhân dân</t>
  </si>
  <si>
    <t>Chi kinh phí hoạt động đoàn thể xã hội</t>
  </si>
  <si>
    <t>362</t>
  </si>
  <si>
    <t>Kinh phí Hội Cựu thanh niên xung phong</t>
  </si>
  <si>
    <t>Kinh phí Đại hội hội Hội khuyến học</t>
  </si>
  <si>
    <t>Kinh phí mừng thọ người cao tuổi</t>
  </si>
  <si>
    <t>Kinh phí đề án " xây dựng xã hội học tập GĐ 2021-2030"</t>
  </si>
  <si>
    <t>Chi hoạt động khác</t>
  </si>
  <si>
    <t>428</t>
  </si>
  <si>
    <t>Chi hoạt động quản lý nhà nước</t>
  </si>
  <si>
    <t>Kinh phí Ban vì sự tiến bộ phụ nữ</t>
  </si>
  <si>
    <t>Trung tậm học tập công đồng</t>
  </si>
  <si>
    <t>Chi hoạt động Hội đồng nhân dân</t>
  </si>
  <si>
    <t>Chi hoạt động Hội chữ thập đỏ</t>
  </si>
  <si>
    <t>Chi hoạt động Hội người cao tuổi</t>
  </si>
  <si>
    <t>Chi kinh phí hoạt động hội khuyến học</t>
  </si>
  <si>
    <t>Chi khác ngân sách</t>
  </si>
  <si>
    <t>Phòng Văn Hóa Xã Hội</t>
  </si>
  <si>
    <t>Chi kinh phí hoạt động đội công tác XHTN</t>
  </si>
  <si>
    <t>832</t>
  </si>
  <si>
    <t>Chi hoạt động tổ cảnh giới</t>
  </si>
  <si>
    <t>Phụ cấp trưởng các đoàn thể ấp, khu phố, hoạt động tổ ND</t>
  </si>
  <si>
    <t>Nguồn kinh phí tự chủ ( mã nguồn 13)</t>
  </si>
  <si>
    <t xml:space="preserve"> Dự phòng ngân sách</t>
  </si>
  <si>
    <t>Dự phòng</t>
  </si>
  <si>
    <t>437</t>
  </si>
  <si>
    <t xml:space="preserve">                                                                                                      Phước Tân, Ngày   tháng  08  năm 2025</t>
  </si>
  <si>
    <t xml:space="preserve">     Kế toán</t>
  </si>
  <si>
    <t>CHỦ TỊCH</t>
  </si>
  <si>
    <t>Hồ Bích Phụng</t>
  </si>
  <si>
    <t>Thiều Thị Minh Hường</t>
  </si>
  <si>
    <t xml:space="preserve">    ỦY BAN NHÂN DÂN                                              CỘNG HÒA XÃ HỘI CHỦ NGHĨA VIỆT NAM</t>
  </si>
  <si>
    <r>
      <t xml:space="preserve"> </t>
    </r>
    <r>
      <rPr>
        <b/>
        <u/>
        <sz val="12"/>
        <rFont val="Times New Roman"/>
        <family val="1"/>
      </rPr>
      <t>PHƯỜNG PHƯỚC TÂN</t>
    </r>
    <r>
      <rPr>
        <b/>
        <sz val="12"/>
        <rFont val="Times New Roman"/>
        <family val="1"/>
      </rPr>
      <t xml:space="preserve">                                                              </t>
    </r>
    <r>
      <rPr>
        <b/>
        <u/>
        <sz val="12"/>
        <rFont val="Times New Roman"/>
        <family val="1"/>
      </rPr>
      <t>Độc lập - Tự do - Hạnh phúc</t>
    </r>
  </si>
  <si>
    <t>TỔNG HỢP DỰ TOÁN CHI NGÂN SÁCH NĂM 2025</t>
  </si>
  <si>
    <t>Dự toán 
được giao</t>
  </si>
  <si>
    <t>Tiết 
kiệm 
10%</t>
  </si>
  <si>
    <t>Dự toán
được sử dụng</t>
  </si>
  <si>
    <t xml:space="preserve"> Chi thường xuyên :</t>
  </si>
  <si>
    <t>Kinh phí không tự chủ ( Mã nguồn 12)</t>
  </si>
  <si>
    <t>Thông tin</t>
  </si>
  <si>
    <t>171</t>
  </si>
  <si>
    <t>Phát thanh</t>
  </si>
  <si>
    <t>Thể dục - thể thao</t>
  </si>
  <si>
    <t>Sự nghiệp kinh tế khác</t>
  </si>
  <si>
    <t xml:space="preserve">Chi sự nghiệp xã hội 
</t>
  </si>
  <si>
    <t>Kinh phí tự chủ ( Mã nguồn 13)</t>
  </si>
  <si>
    <t>Dự phòng ngân sách</t>
  </si>
  <si>
    <t xml:space="preserve">                                                                                               Phước Tân, Ngày       tháng  8 năm 2025</t>
  </si>
  <si>
    <t xml:space="preserve">Kế toán </t>
  </si>
  <si>
    <t xml:space="preserve">                   Hồ Bích Phụng</t>
  </si>
  <si>
    <t>Tỉnh Đồng Nai</t>
  </si>
  <si>
    <t>Mẫu biểu số 06</t>
  </si>
  <si>
    <t>Phường Phước Tân</t>
  </si>
  <si>
    <t>(Kèm theo Quyết định số 205/QĐ-UBND của UBND phường Phước Tân ngày 08/8/2025 )</t>
  </si>
  <si>
    <t>Đơn vị tính: đồng</t>
  </si>
  <si>
    <t>Loại</t>
  </si>
  <si>
    <t>Khoản</t>
  </si>
  <si>
    <t>Diễn giải</t>
  </si>
  <si>
    <t>Dự toán</t>
  </si>
  <si>
    <t>I. KINH PHÍ ĐƯỢC GIAO TỰ CHỦ</t>
  </si>
  <si>
    <t>Đảng ủy</t>
  </si>
  <si>
    <t>1. Văn phòng Đảng Ủy phường</t>
  </si>
  <si>
    <t>MTTQ</t>
  </si>
  <si>
    <t>Hoạt động của Đảng</t>
  </si>
  <si>
    <t>UBND</t>
  </si>
  <si>
    <t>2. Ủy ban Mặt trận Tổ quốc Việt Nam phường</t>
  </si>
  <si>
    <t>KTHT</t>
  </si>
  <si>
    <t>Hoạt động của các tổ chức chính trị - xã hội</t>
  </si>
  <si>
    <t>VHXH</t>
  </si>
  <si>
    <t>3. Văn phòng HĐND và UBND phường</t>
  </si>
  <si>
    <t>HCCC</t>
  </si>
  <si>
    <t>4. Phòng Kinh tế, Hạ tầng và Đô thị phường</t>
  </si>
  <si>
    <t>5. Phòng Văn hóa - Xã hội phường</t>
  </si>
  <si>
    <t>6. Trung tâm phục vụ Hành chính công phường</t>
  </si>
  <si>
    <t>II. KINH PHÍ KHÔNG GIAO TỰ CHỦ, KHÔNG GIAO KHOÁN</t>
  </si>
  <si>
    <t>Kinh phí lương, phụ cấp cán bộ, chuyên viên</t>
  </si>
  <si>
    <t>Hoạt động Đại hội Đảng bộ, phụ cấp cấp ủy</t>
  </si>
  <si>
    <t>Kinh phí chi lương, phụ cấp theo lương</t>
  </si>
  <si>
    <t>Hoạt động toàn dân đoàn kết xây dựng đời sống văn hóa dân cư</t>
  </si>
  <si>
    <t>010</t>
  </si>
  <si>
    <t>Quốc phòng</t>
  </si>
  <si>
    <t>040</t>
  </si>
  <si>
    <t>An ninh và trật tự an toàn xã hội</t>
  </si>
  <si>
    <t>Kinh phí hoạt động  các tổ chức xã hội</t>
  </si>
  <si>
    <t>Khác ngân sách</t>
  </si>
  <si>
    <t xml:space="preserve">Sự nghiệp kinh tế </t>
  </si>
  <si>
    <t>Sự nghiệp văn hóa</t>
  </si>
  <si>
    <t>Sự nghiệp phát thanh</t>
  </si>
  <si>
    <t>Sự nghiệp thể dục thể thao</t>
  </si>
  <si>
    <t>Chính sách và hoạt động phục vụ người có công với cách mạng</t>
  </si>
  <si>
    <t>Hoạt động bảo vệ và chăm sóc trẻ em</t>
  </si>
  <si>
    <t>Chính sách và hoạt động phục vụ các đối tượng bảo trợ xã hội và các đối tượng khác</t>
  </si>
  <si>
    <t xml:space="preserve">     Tổng dự toán chi ngân sách phường (bằng số) :</t>
  </si>
  <si>
    <t xml:space="preserve">     Tổng dự toán chi ngân sách phường (bằng chữ) : Tám tỷ tám trăm tám mươi ba triệu năm trăm sáu mươi chín ngàn không trăm ba mươi hai đồng ./.</t>
  </si>
  <si>
    <t>Tỉnh: Đồng Nai</t>
  </si>
  <si>
    <t>Đơn vị:  đồng</t>
  </si>
  <si>
    <r>
      <t>Dự toán được sử dụng</t>
    </r>
    <r>
      <rPr>
        <b/>
        <sz val="12"/>
        <color theme="1"/>
        <rFont val="Times New Roman"/>
        <family val="1"/>
      </rPr>
      <t xml:space="preserve">
</t>
    </r>
  </si>
  <si>
    <t>Đơn vị Giáo dục, đào tạo</t>
  </si>
  <si>
    <t>Hoạt động tự chủ</t>
  </si>
  <si>
    <t>Trường Mầm non Phước Tân</t>
  </si>
  <si>
    <t>Trường Tiểu học Phước Tân</t>
  </si>
  <si>
    <t>Trường Tiểu học Tân Cang</t>
  </si>
  <si>
    <t>Trường Tiểu học Tân Mai 2</t>
  </si>
  <si>
    <t>Trường Tiểu học Phước Tân 2</t>
  </si>
  <si>
    <t>Trường THCS Phước Tân 1</t>
  </si>
  <si>
    <t>Trường THCS Phước Tân 2</t>
  </si>
  <si>
    <t>Trường THCS Phước Tân 3</t>
  </si>
  <si>
    <t>Hoạt động không tự chủ</t>
  </si>
  <si>
    <t>Tổng dự toán chi ngân sách xã (bằng số):</t>
  </si>
  <si>
    <r>
      <t xml:space="preserve">Tổng dự toán chi ngân sách xã(bằng chữ): </t>
    </r>
    <r>
      <rPr>
        <i/>
        <sz val="12"/>
        <color theme="1"/>
        <rFont val="Times New Roman"/>
        <family val="1"/>
      </rPr>
      <t>Chín mươi mốt tỷ tám trăm bảy mươi triệu  đồng ./.</t>
    </r>
  </si>
  <si>
    <t>Phước Tân, Ngày ...... tháng ...... năm 2025</t>
  </si>
  <si>
    <t>TM.UBND Phường</t>
  </si>
  <si>
    <t>Chủ tịch</t>
  </si>
  <si>
    <t>Mẫu số 49</t>
  </si>
  <si>
    <t>Phường: Phước Tân</t>
  </si>
  <si>
    <t>PHÂN BỔ DỰ TOÁN THU, CHI NGÂN SÁCH NHÀ NƯỚC NĂM 2025</t>
  </si>
  <si>
    <t>Dự toán giao đầu năm 2025</t>
  </si>
  <si>
    <t>Tiết kiệm 10%</t>
  </si>
  <si>
    <t>Dự toán chi đến 30/6/2025</t>
  </si>
  <si>
    <t>Dự toán còn lại phân bổ 6 tháng cuối năm</t>
  </si>
  <si>
    <t>Chi tiết theo đơn vị sử dụng</t>
  </si>
  <si>
    <t>Mặt trận Tổ quốc Việt Nam</t>
  </si>
  <si>
    <t>Vp HĐND-UBND</t>
  </si>
  <si>
    <t>Phòng Kinh tế, Hạ tầng và Đô thị</t>
  </si>
  <si>
    <t>Phòng Văn Hóa - Xã hội</t>
  </si>
  <si>
    <t>Trung tâm phục vụ hành chính công</t>
  </si>
  <si>
    <t>Dự toán chi ngân sách nhà nước (1)</t>
  </si>
  <si>
    <t>Chi quản lý hành chính</t>
  </si>
  <si>
    <t>Kinh phí không thực hiện chế độ tự chủ</t>
  </si>
  <si>
    <t>Kinh phí chi hoạt động Đảng ủy</t>
  </si>
  <si>
    <t>Kinh phí chi hoạt động MTTQ phường</t>
  </si>
  <si>
    <t>Kinh phí chi hỗ trợ tổ chức chính trị xã hội</t>
  </si>
  <si>
    <t>Kinh phí hoạt động quốc phòng</t>
  </si>
  <si>
    <t>Kinh phí hoạt động An Ninh</t>
  </si>
  <si>
    <t>Sự nghiệp văn hóa, thông tin</t>
  </si>
  <si>
    <t xml:space="preserve">            </t>
  </si>
  <si>
    <t>Sự nghiệp thể dục thể thao</t>
  </si>
  <si>
    <t>Sự nghiệp kinh tế</t>
  </si>
  <si>
    <t>Sự nghiệp đảm bảo xã hội</t>
  </si>
  <si>
    <t>Chi khác</t>
  </si>
  <si>
    <t>Ghi chú: (1) Trường hợp theo quy định phải giao tiết kiệm chi thường xuyên 10% để thực hiện cải cách tiền lương, thì bổ sung thêm chỉ tiêu tiết kiệm 10% để thực hiện cải cách tiền lương theo từng lĩnh vực và nhiệm vụ chi.</t>
  </si>
  <si>
    <t>Mẫu biểu số 49</t>
  </si>
  <si>
    <t>PHÂN BỔ DỰ TOÁN CHI SỰ NGHIỆP GIÁO DỤC, ĐÀO TẠO NĂM 2025</t>
  </si>
  <si>
    <t>( Ban hành kèm theo Quyết định số: 205/QĐ-UBND ngày 08 tháng 8 năm 2025 của UBND phường Phước Tân)</t>
  </si>
  <si>
    <t>Stt</t>
  </si>
  <si>
    <t>1=2+3+…+9</t>
  </si>
  <si>
    <t>Sự nghiệp giáo dục,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</si>
</sst>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  <numFmt numFmtId="167" formatCode="_ * #,##0_ ;_ * \-#,##0_ ;_ * &quot;-&quot;??_ ;_ @_ "/>
    <numFmt numFmtId="168" formatCode="000"/>
    <numFmt numFmtId="169" formatCode="_-* #,##0\ _€_-;\-* #,##0\ _€_-;_-* \-??\ _€_-;_-@_-"/>
    <numFmt numFmtId="170" formatCode="#,##0.0"/>
  </numFmts>
  <fonts count="55" x14ac:knownFonts="1">
    <font>
      <sz val="10"/>
      <name val="VNI-Times"/>
    </font>
    <font>
      <sz val="14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VNI-Times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0"/>
      <name val="VNI-Times"/>
    </font>
    <font>
      <b/>
      <sz val="14"/>
      <color theme="1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2"/>
      <name val="VNI-Times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u/>
      <sz val="13"/>
      <name val="Times New Roman"/>
      <family val="1"/>
    </font>
    <font>
      <i/>
      <sz val="12"/>
      <color theme="1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i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MS Sans Serif"/>
      <family val="2"/>
    </font>
    <font>
      <b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164" fontId="24" fillId="0" borderId="0" applyFont="0" applyFill="0" applyBorder="0" applyAlignment="0" applyProtection="0"/>
    <xf numFmtId="0" fontId="28" fillId="0" borderId="0"/>
    <xf numFmtId="0" fontId="11" fillId="0" borderId="0"/>
    <xf numFmtId="0" fontId="24" fillId="0" borderId="0"/>
    <xf numFmtId="166" fontId="24" fillId="0" borderId="0" applyFont="0" applyFill="0" applyBorder="0" applyAlignment="0" applyProtection="0"/>
    <xf numFmtId="0" fontId="53" fillId="0" borderId="0"/>
  </cellStyleXfs>
  <cellXfs count="30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3" fontId="5" fillId="2" borderId="1" xfId="0" applyNumberFormat="1" applyFont="1" applyFill="1" applyBorder="1"/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5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2" fillId="3" borderId="7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0" fontId="14" fillId="3" borderId="7" xfId="1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5" fillId="0" borderId="1" xfId="0" applyFont="1" applyBorder="1"/>
    <xf numFmtId="0" fontId="15" fillId="3" borderId="7" xfId="1" applyFont="1" applyFill="1" applyBorder="1" applyAlignment="1">
      <alignment vertical="center" wrapText="1"/>
    </xf>
    <xf numFmtId="3" fontId="5" fillId="0" borderId="0" xfId="0" applyNumberFormat="1" applyFont="1"/>
    <xf numFmtId="3" fontId="17" fillId="2" borderId="1" xfId="0" applyNumberFormat="1" applyFont="1" applyFill="1" applyBorder="1"/>
    <xf numFmtId="0" fontId="18" fillId="0" borderId="0" xfId="0" applyFont="1"/>
    <xf numFmtId="3" fontId="6" fillId="2" borderId="1" xfId="0" applyNumberFormat="1" applyFont="1" applyFill="1" applyBorder="1"/>
    <xf numFmtId="0" fontId="19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3" fontId="2" fillId="0" borderId="0" xfId="0" applyNumberFormat="1" applyFont="1"/>
    <xf numFmtId="3" fontId="18" fillId="0" borderId="0" xfId="0" applyNumberFormat="1" applyFont="1"/>
    <xf numFmtId="3" fontId="19" fillId="0" borderId="0" xfId="0" applyNumberFormat="1" applyFont="1"/>
    <xf numFmtId="3" fontId="6" fillId="0" borderId="1" xfId="0" applyNumberFormat="1" applyFont="1" applyBorder="1"/>
    <xf numFmtId="0" fontId="1" fillId="2" borderId="11" xfId="0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30" fillId="0" borderId="0" xfId="3" applyFont="1"/>
    <xf numFmtId="0" fontId="30" fillId="4" borderId="0" xfId="3" applyFont="1" applyFill="1" applyAlignment="1">
      <alignment vertical="center"/>
    </xf>
    <xf numFmtId="0" fontId="31" fillId="0" borderId="0" xfId="0" applyFont="1"/>
    <xf numFmtId="0" fontId="31" fillId="4" borderId="0" xfId="0" applyFont="1" applyFill="1" applyAlignment="1">
      <alignment vertical="center"/>
    </xf>
    <xf numFmtId="0" fontId="29" fillId="0" borderId="1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32" fillId="4" borderId="1" xfId="3" applyFont="1" applyFill="1" applyBorder="1" applyAlignment="1">
      <alignment horizontal="center" vertical="center"/>
    </xf>
    <xf numFmtId="0" fontId="32" fillId="0" borderId="1" xfId="3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/>
    </xf>
    <xf numFmtId="49" fontId="29" fillId="0" borderId="1" xfId="3" applyNumberFormat="1" applyFont="1" applyBorder="1" applyAlignment="1">
      <alignment vertical="center"/>
    </xf>
    <xf numFmtId="49" fontId="29" fillId="4" borderId="1" xfId="3" applyNumberFormat="1" applyFont="1" applyFill="1" applyBorder="1" applyAlignment="1">
      <alignment vertical="center"/>
    </xf>
    <xf numFmtId="49" fontId="30" fillId="0" borderId="1" xfId="3" applyNumberFormat="1" applyFont="1" applyBorder="1" applyAlignment="1">
      <alignment horizontal="center" vertical="center"/>
    </xf>
    <xf numFmtId="165" fontId="32" fillId="0" borderId="1" xfId="2" applyNumberFormat="1" applyFont="1" applyBorder="1" applyAlignment="1">
      <alignment vertical="center"/>
    </xf>
    <xf numFmtId="165" fontId="30" fillId="0" borderId="0" xfId="3" applyNumberFormat="1" applyFont="1" applyAlignment="1">
      <alignment vertical="center"/>
    </xf>
    <xf numFmtId="0" fontId="30" fillId="0" borderId="0" xfId="3" applyFont="1" applyAlignment="1">
      <alignment vertical="center"/>
    </xf>
    <xf numFmtId="49" fontId="29" fillId="0" borderId="1" xfId="3" applyNumberFormat="1" applyFont="1" applyBorder="1" applyAlignment="1">
      <alignment horizontal="left" vertical="center"/>
    </xf>
    <xf numFmtId="49" fontId="29" fillId="4" borderId="1" xfId="3" applyNumberFormat="1" applyFont="1" applyFill="1" applyBorder="1" applyAlignment="1">
      <alignment horizontal="left" vertical="center"/>
    </xf>
    <xf numFmtId="49" fontId="29" fillId="0" borderId="1" xfId="3" quotePrefix="1" applyNumberFormat="1" applyFont="1" applyBorder="1" applyAlignment="1">
      <alignment horizontal="center" vertical="center"/>
    </xf>
    <xf numFmtId="165" fontId="29" fillId="0" borderId="1" xfId="2" applyNumberFormat="1" applyFont="1" applyBorder="1" applyAlignment="1">
      <alignment vertical="center"/>
    </xf>
    <xf numFmtId="0" fontId="30" fillId="0" borderId="1" xfId="3" quotePrefix="1" applyFont="1" applyBorder="1" applyAlignment="1">
      <alignment horizontal="center" vertical="center"/>
    </xf>
    <xf numFmtId="49" fontId="30" fillId="0" borderId="1" xfId="3" applyNumberFormat="1" applyFont="1" applyBorder="1" applyAlignment="1">
      <alignment horizontal="left" vertical="center"/>
    </xf>
    <xf numFmtId="49" fontId="30" fillId="4" borderId="1" xfId="3" applyNumberFormat="1" applyFont="1" applyFill="1" applyBorder="1" applyAlignment="1">
      <alignment horizontal="center" vertical="center"/>
    </xf>
    <xf numFmtId="49" fontId="30" fillId="0" borderId="1" xfId="3" quotePrefix="1" applyNumberFormat="1" applyFont="1" applyBorder="1" applyAlignment="1">
      <alignment horizontal="center" vertical="center"/>
    </xf>
    <xf numFmtId="165" fontId="30" fillId="0" borderId="1" xfId="2" applyNumberFormat="1" applyFont="1" applyBorder="1" applyAlignment="1">
      <alignment vertical="center"/>
    </xf>
    <xf numFmtId="0" fontId="29" fillId="0" borderId="1" xfId="3" quotePrefix="1" applyFont="1" applyBorder="1" applyAlignment="1">
      <alignment horizontal="center" vertical="center"/>
    </xf>
    <xf numFmtId="49" fontId="29" fillId="4" borderId="1" xfId="3" applyNumberFormat="1" applyFont="1" applyFill="1" applyBorder="1" applyAlignment="1">
      <alignment horizontal="center" vertical="center"/>
    </xf>
    <xf numFmtId="49" fontId="29" fillId="0" borderId="1" xfId="3" applyNumberFormat="1" applyFont="1" applyBorder="1" applyAlignment="1">
      <alignment horizontal="center" vertical="center"/>
    </xf>
    <xf numFmtId="165" fontId="30" fillId="0" borderId="1" xfId="3" applyNumberFormat="1" applyFont="1" applyBorder="1" applyAlignment="1">
      <alignment vertical="center"/>
    </xf>
    <xf numFmtId="165" fontId="30" fillId="0" borderId="1" xfId="2" quotePrefix="1" applyNumberFormat="1" applyFont="1" applyBorder="1" applyAlignment="1">
      <alignment horizontal="center" vertical="center"/>
    </xf>
    <xf numFmtId="0" fontId="29" fillId="0" borderId="0" xfId="3" applyFont="1" applyAlignment="1">
      <alignment vertical="center"/>
    </xf>
    <xf numFmtId="165" fontId="29" fillId="0" borderId="0" xfId="3" applyNumberFormat="1" applyFont="1" applyAlignment="1">
      <alignment vertical="center"/>
    </xf>
    <xf numFmtId="165" fontId="30" fillId="0" borderId="0" xfId="2" applyNumberFormat="1" applyFont="1" applyAlignment="1">
      <alignment vertical="center"/>
    </xf>
    <xf numFmtId="0" fontId="33" fillId="0" borderId="1" xfId="3" quotePrefix="1" applyFont="1" applyBorder="1" applyAlignment="1">
      <alignment horizontal="center" vertical="center"/>
    </xf>
    <xf numFmtId="165" fontId="30" fillId="0" borderId="0" xfId="3" applyNumberFormat="1" applyFont="1" applyAlignment="1">
      <alignment vertical="center" wrapText="1"/>
    </xf>
    <xf numFmtId="0" fontId="30" fillId="0" borderId="0" xfId="3" applyFont="1" applyAlignment="1">
      <alignment vertical="center" wrapText="1"/>
    </xf>
    <xf numFmtId="0" fontId="29" fillId="0" borderId="0" xfId="3" applyFont="1" applyAlignment="1">
      <alignment vertical="center" wrapText="1"/>
    </xf>
    <xf numFmtId="0" fontId="34" fillId="0" borderId="0" xfId="3" applyFont="1" applyAlignment="1">
      <alignment vertical="center"/>
    </xf>
    <xf numFmtId="165" fontId="12" fillId="0" borderId="1" xfId="2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0" fontId="15" fillId="0" borderId="0" xfId="3" applyFont="1"/>
    <xf numFmtId="0" fontId="12" fillId="0" borderId="0" xfId="3" applyFont="1"/>
    <xf numFmtId="0" fontId="28" fillId="0" borderId="0" xfId="3"/>
    <xf numFmtId="0" fontId="15" fillId="0" borderId="1" xfId="3" applyFont="1" applyBorder="1" applyAlignment="1">
      <alignment horizontal="center" wrapText="1"/>
    </xf>
    <xf numFmtId="0" fontId="15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49" fontId="15" fillId="0" borderId="1" xfId="3" applyNumberFormat="1" applyFont="1" applyBorder="1" applyAlignment="1">
      <alignment vertical="center"/>
    </xf>
    <xf numFmtId="49" fontId="12" fillId="0" borderId="1" xfId="3" applyNumberFormat="1" applyFont="1" applyBorder="1" applyAlignment="1">
      <alignment horizontal="center" vertical="center"/>
    </xf>
    <xf numFmtId="165" fontId="15" fillId="0" borderId="1" xfId="2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49" fontId="32" fillId="0" borderId="1" xfId="3" applyNumberFormat="1" applyFont="1" applyBorder="1" applyAlignment="1">
      <alignment vertical="center"/>
    </xf>
    <xf numFmtId="0" fontId="12" fillId="0" borderId="1" xfId="3" quotePrefix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/>
    </xf>
    <xf numFmtId="49" fontId="12" fillId="0" borderId="1" xfId="3" quotePrefix="1" applyNumberFormat="1" applyFont="1" applyBorder="1" applyAlignment="1">
      <alignment horizontal="center" vertical="center"/>
    </xf>
    <xf numFmtId="0" fontId="12" fillId="0" borderId="1" xfId="3" applyFont="1" applyBorder="1" applyAlignment="1">
      <alignment vertical="center"/>
    </xf>
    <xf numFmtId="165" fontId="12" fillId="0" borderId="1" xfId="3" applyNumberFormat="1" applyFont="1" applyBorder="1" applyAlignment="1">
      <alignment vertical="center"/>
    </xf>
    <xf numFmtId="0" fontId="15" fillId="0" borderId="0" xfId="3" applyFont="1" applyAlignment="1">
      <alignment vertical="center"/>
    </xf>
    <xf numFmtId="49" fontId="12" fillId="0" borderId="1" xfId="3" applyNumberFormat="1" applyFont="1" applyBorder="1" applyAlignment="1">
      <alignment horizontal="left" vertical="center" wrapText="1"/>
    </xf>
    <xf numFmtId="0" fontId="15" fillId="0" borderId="1" xfId="3" quotePrefix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left" vertical="center" wrapText="1"/>
    </xf>
    <xf numFmtId="49" fontId="15" fillId="0" borderId="1" xfId="3" applyNumberFormat="1" applyFont="1" applyBorder="1" applyAlignment="1">
      <alignment horizontal="center" vertical="center"/>
    </xf>
    <xf numFmtId="165" fontId="15" fillId="0" borderId="1" xfId="3" applyNumberFormat="1" applyFont="1" applyBorder="1" applyAlignment="1">
      <alignment vertical="center"/>
    </xf>
    <xf numFmtId="49" fontId="15" fillId="0" borderId="1" xfId="3" applyNumberFormat="1" applyFont="1" applyBorder="1" applyAlignment="1">
      <alignment horizontal="left" vertical="center"/>
    </xf>
    <xf numFmtId="0" fontId="36" fillId="0" borderId="1" xfId="3" applyFont="1" applyBorder="1" applyAlignment="1">
      <alignment vertical="center"/>
    </xf>
    <xf numFmtId="49" fontId="36" fillId="0" borderId="8" xfId="3" applyNumberFormat="1" applyFont="1" applyBorder="1"/>
    <xf numFmtId="0" fontId="3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9" fillId="0" borderId="0" xfId="4" applyFont="1" applyAlignment="1">
      <alignment horizontal="center" vertical="center" wrapText="1"/>
    </xf>
    <xf numFmtId="0" fontId="39" fillId="0" borderId="0" xfId="4" applyFont="1" applyAlignment="1">
      <alignment vertical="center" wrapText="1"/>
    </xf>
    <xf numFmtId="0" fontId="40" fillId="0" borderId="0" xfId="0" applyFont="1" applyAlignment="1">
      <alignment horizontal="righ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3" fontId="37" fillId="0" borderId="1" xfId="0" applyNumberFormat="1" applyFont="1" applyBorder="1" applyAlignment="1">
      <alignment horizontal="right" vertical="center"/>
    </xf>
    <xf numFmtId="3" fontId="37" fillId="0" borderId="0" xfId="0" applyNumberFormat="1" applyFont="1" applyAlignment="1">
      <alignment horizontal="right" vertical="center"/>
    </xf>
    <xf numFmtId="3" fontId="37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" fontId="26" fillId="0" borderId="1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165" fontId="37" fillId="0" borderId="0" xfId="2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12" fillId="0" borderId="0" xfId="5" applyFont="1" applyAlignment="1">
      <alignment vertical="center"/>
    </xf>
    <xf numFmtId="167" fontId="12" fillId="0" borderId="0" xfId="6" applyNumberFormat="1" applyFont="1" applyAlignment="1">
      <alignment vertical="center"/>
    </xf>
    <xf numFmtId="167" fontId="12" fillId="0" borderId="0" xfId="6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167" fontId="15" fillId="0" borderId="0" xfId="6" applyNumberFormat="1" applyFont="1" applyAlignment="1">
      <alignment horizontal="center" vertical="center"/>
    </xf>
    <xf numFmtId="167" fontId="15" fillId="0" borderId="0" xfId="6" applyNumberFormat="1" applyFont="1" applyAlignment="1">
      <alignment vertical="center"/>
    </xf>
    <xf numFmtId="167" fontId="12" fillId="0" borderId="0" xfId="6" applyNumberFormat="1" applyFont="1" applyFill="1" applyAlignment="1">
      <alignment vertical="center"/>
    </xf>
    <xf numFmtId="0" fontId="42" fillId="0" borderId="0" xfId="4" applyFont="1" applyAlignment="1">
      <alignment vertical="center"/>
    </xf>
    <xf numFmtId="0" fontId="11" fillId="0" borderId="0" xfId="4"/>
    <xf numFmtId="0" fontId="42" fillId="0" borderId="0" xfId="4" applyFont="1" applyAlignment="1">
      <alignment horizontal="right" vertical="center"/>
    </xf>
    <xf numFmtId="0" fontId="42" fillId="0" borderId="0" xfId="4" applyFont="1" applyAlignment="1">
      <alignment vertical="center" wrapText="1"/>
    </xf>
    <xf numFmtId="0" fontId="42" fillId="0" borderId="0" xfId="4" applyFont="1" applyAlignment="1">
      <alignment horizontal="center" vertical="center"/>
    </xf>
    <xf numFmtId="0" fontId="14" fillId="0" borderId="0" xfId="4" applyFont="1" applyAlignment="1">
      <alignment horizontal="right" vertical="center"/>
    </xf>
    <xf numFmtId="0" fontId="42" fillId="0" borderId="1" xfId="4" applyFont="1" applyBorder="1" applyAlignment="1">
      <alignment horizontal="center" vertical="center" wrapText="1"/>
    </xf>
    <xf numFmtId="0" fontId="42" fillId="5" borderId="1" xfId="4" applyFont="1" applyFill="1" applyBorder="1" applyAlignment="1">
      <alignment horizontal="center" vertical="center" wrapText="1"/>
    </xf>
    <xf numFmtId="0" fontId="42" fillId="5" borderId="1" xfId="4" applyFont="1" applyFill="1" applyBorder="1" applyAlignment="1">
      <alignment vertical="center" wrapText="1"/>
    </xf>
    <xf numFmtId="3" fontId="42" fillId="5" borderId="1" xfId="4" applyNumberFormat="1" applyFont="1" applyFill="1" applyBorder="1" applyAlignment="1">
      <alignment vertical="center" wrapText="1"/>
    </xf>
    <xf numFmtId="0" fontId="43" fillId="0" borderId="0" xfId="4" applyFont="1"/>
    <xf numFmtId="0" fontId="42" fillId="0" borderId="1" xfId="4" applyFont="1" applyBorder="1" applyAlignment="1">
      <alignment vertical="center" wrapText="1"/>
    </xf>
    <xf numFmtId="3" fontId="42" fillId="0" borderId="1" xfId="4" applyNumberFormat="1" applyFont="1" applyBorder="1" applyAlignment="1">
      <alignment vertical="center" wrapText="1"/>
    </xf>
    <xf numFmtId="168" fontId="14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vertical="center" wrapText="1"/>
    </xf>
    <xf numFmtId="3" fontId="12" fillId="0" borderId="1" xfId="4" applyNumberFormat="1" applyFont="1" applyBorder="1" applyAlignment="1">
      <alignment vertical="center" wrapText="1"/>
    </xf>
    <xf numFmtId="0" fontId="44" fillId="0" borderId="0" xfId="4" applyFont="1"/>
    <xf numFmtId="3" fontId="44" fillId="0" borderId="0" xfId="4" applyNumberFormat="1" applyFont="1"/>
    <xf numFmtId="0" fontId="45" fillId="0" borderId="0" xfId="4" applyFont="1"/>
    <xf numFmtId="49" fontId="30" fillId="0" borderId="1" xfId="3" applyNumberFormat="1" applyFont="1" applyBorder="1" applyAlignment="1">
      <alignment horizontal="left" vertical="center" wrapText="1"/>
    </xf>
    <xf numFmtId="0" fontId="46" fillId="0" borderId="1" xfId="4" applyFont="1" applyBorder="1" applyAlignment="1">
      <alignment vertical="center"/>
    </xf>
    <xf numFmtId="3" fontId="43" fillId="0" borderId="0" xfId="4" applyNumberFormat="1" applyFont="1"/>
    <xf numFmtId="0" fontId="39" fillId="0" borderId="0" xfId="4" applyFont="1" applyAlignment="1">
      <alignment horizontal="center" vertical="center"/>
    </xf>
    <xf numFmtId="0" fontId="11" fillId="0" borderId="0" xfId="4" applyAlignment="1">
      <alignment vertical="top" wrapText="1"/>
    </xf>
    <xf numFmtId="0" fontId="11" fillId="0" borderId="0" xfId="4" applyAlignment="1">
      <alignment vertical="center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1" fillId="0" borderId="0" xfId="4" applyAlignment="1">
      <alignment horizontal="center"/>
    </xf>
    <xf numFmtId="0" fontId="25" fillId="0" borderId="0" xfId="4" applyFont="1" applyAlignment="1">
      <alignment vertical="center"/>
    </xf>
    <xf numFmtId="0" fontId="7" fillId="0" borderId="0" xfId="4" applyFont="1" applyAlignment="1">
      <alignment wrapText="1"/>
    </xf>
    <xf numFmtId="0" fontId="7" fillId="0" borderId="0" xfId="4" applyFont="1"/>
    <xf numFmtId="0" fontId="47" fillId="0" borderId="0" xfId="4" applyFont="1" applyAlignment="1">
      <alignment vertical="center" wrapText="1"/>
    </xf>
    <xf numFmtId="0" fontId="48" fillId="0" borderId="0" xfId="4" applyFont="1" applyAlignment="1">
      <alignment vertical="center"/>
    </xf>
    <xf numFmtId="0" fontId="48" fillId="0" borderId="0" xfId="4" applyFont="1" applyAlignment="1">
      <alignment horizontal="right" vertical="center"/>
    </xf>
    <xf numFmtId="0" fontId="50" fillId="0" borderId="1" xfId="4" applyFont="1" applyBorder="1" applyAlignment="1">
      <alignment horizontal="center" vertical="center" wrapText="1"/>
    </xf>
    <xf numFmtId="0" fontId="14" fillId="0" borderId="0" xfId="4" applyFont="1"/>
    <xf numFmtId="0" fontId="13" fillId="0" borderId="1" xfId="4" applyFont="1" applyBorder="1" applyAlignment="1">
      <alignment horizontal="center" vertical="center" wrapText="1"/>
    </xf>
    <xf numFmtId="3" fontId="13" fillId="0" borderId="1" xfId="4" applyNumberFormat="1" applyFont="1" applyBorder="1" applyAlignment="1">
      <alignment horizontal="center" vertical="center" wrapText="1"/>
    </xf>
    <xf numFmtId="0" fontId="50" fillId="0" borderId="12" xfId="4" applyFont="1" applyBorder="1" applyAlignment="1">
      <alignment horizontal="center" vertical="center" wrapText="1"/>
    </xf>
    <xf numFmtId="0" fontId="50" fillId="0" borderId="12" xfId="4" applyFont="1" applyBorder="1" applyAlignment="1">
      <alignment vertical="center" wrapText="1"/>
    </xf>
    <xf numFmtId="3" fontId="50" fillId="0" borderId="12" xfId="4" applyNumberFormat="1" applyFont="1" applyBorder="1" applyAlignment="1">
      <alignment vertical="center" wrapText="1"/>
    </xf>
    <xf numFmtId="3" fontId="15" fillId="0" borderId="12" xfId="4" applyNumberFormat="1" applyFont="1" applyBorder="1" applyAlignment="1">
      <alignment vertical="center" wrapText="1"/>
    </xf>
    <xf numFmtId="0" fontId="42" fillId="0" borderId="0" xfId="4" applyFont="1"/>
    <xf numFmtId="3" fontId="42" fillId="0" borderId="0" xfId="4" applyNumberFormat="1" applyFont="1"/>
    <xf numFmtId="165" fontId="50" fillId="0" borderId="12" xfId="2" applyNumberFormat="1" applyFont="1" applyBorder="1" applyAlignment="1">
      <alignment horizontal="right" vertical="center" wrapText="1"/>
    </xf>
    <xf numFmtId="165" fontId="42" fillId="0" borderId="0" xfId="4" applyNumberFormat="1" applyFont="1"/>
    <xf numFmtId="0" fontId="51" fillId="0" borderId="12" xfId="4" applyFont="1" applyBorder="1" applyAlignment="1">
      <alignment horizontal="center" vertical="center" wrapText="1"/>
    </xf>
    <xf numFmtId="0" fontId="51" fillId="0" borderId="12" xfId="4" applyFont="1" applyBorder="1" applyAlignment="1">
      <alignment vertical="center" wrapText="1"/>
    </xf>
    <xf numFmtId="3" fontId="51" fillId="0" borderId="12" xfId="4" applyNumberFormat="1" applyFont="1" applyBorder="1" applyAlignment="1">
      <alignment vertical="center" wrapText="1"/>
    </xf>
    <xf numFmtId="165" fontId="51" fillId="0" borderId="12" xfId="2" applyNumberFormat="1" applyFont="1" applyBorder="1" applyAlignment="1">
      <alignment horizontal="right" vertical="center" wrapText="1"/>
    </xf>
    <xf numFmtId="0" fontId="46" fillId="0" borderId="0" xfId="4" applyFont="1"/>
    <xf numFmtId="0" fontId="41" fillId="0" borderId="12" xfId="1" applyFont="1" applyBorder="1" applyAlignment="1">
      <alignment horizontal="center"/>
    </xf>
    <xf numFmtId="0" fontId="41" fillId="0" borderId="12" xfId="1" applyFont="1" applyBorder="1" applyAlignment="1">
      <alignment wrapText="1"/>
    </xf>
    <xf numFmtId="3" fontId="41" fillId="0" borderId="12" xfId="1" applyNumberFormat="1" applyFont="1" applyBorder="1" applyAlignment="1">
      <alignment wrapText="1"/>
    </xf>
    <xf numFmtId="165" fontId="41" fillId="0" borderId="12" xfId="2" applyNumberFormat="1" applyFont="1" applyBorder="1" applyAlignment="1">
      <alignment horizontal="right" vertical="center"/>
    </xf>
    <xf numFmtId="49" fontId="15" fillId="0" borderId="12" xfId="4" applyNumberFormat="1" applyFont="1" applyBorder="1" applyAlignment="1">
      <alignment wrapText="1"/>
    </xf>
    <xf numFmtId="3" fontId="15" fillId="0" borderId="12" xfId="4" applyNumberFormat="1" applyFont="1" applyBorder="1" applyAlignment="1">
      <alignment wrapText="1"/>
    </xf>
    <xf numFmtId="0" fontId="15" fillId="0" borderId="12" xfId="1" applyFont="1" applyBorder="1" applyAlignment="1">
      <alignment horizontal="center"/>
    </xf>
    <xf numFmtId="0" fontId="15" fillId="0" borderId="12" xfId="1" applyFont="1" applyBorder="1" applyAlignment="1">
      <alignment wrapText="1"/>
    </xf>
    <xf numFmtId="3" fontId="15" fillId="0" borderId="12" xfId="1" applyNumberFormat="1" applyFont="1" applyBorder="1" applyAlignment="1">
      <alignment wrapText="1"/>
    </xf>
    <xf numFmtId="165" fontId="15" fillId="0" borderId="12" xfId="2" applyNumberFormat="1" applyFont="1" applyBorder="1" applyAlignment="1">
      <alignment horizontal="right"/>
    </xf>
    <xf numFmtId="165" fontId="15" fillId="0" borderId="12" xfId="2" applyNumberFormat="1" applyFont="1" applyFill="1" applyBorder="1" applyAlignment="1">
      <alignment horizontal="right" vertical="center"/>
    </xf>
    <xf numFmtId="165" fontId="42" fillId="0" borderId="12" xfId="2" applyNumberFormat="1" applyFont="1" applyBorder="1" applyAlignment="1">
      <alignment horizontal="right"/>
    </xf>
    <xf numFmtId="0" fontId="12" fillId="0" borderId="12" xfId="1" applyFont="1" applyBorder="1" applyAlignment="1">
      <alignment horizontal="center"/>
    </xf>
    <xf numFmtId="0" fontId="12" fillId="0" borderId="12" xfId="1" applyFont="1" applyBorder="1" applyAlignment="1">
      <alignment wrapText="1"/>
    </xf>
    <xf numFmtId="3" fontId="12" fillId="0" borderId="12" xfId="1" applyNumberFormat="1" applyFont="1" applyBorder="1" applyAlignment="1">
      <alignment wrapText="1"/>
    </xf>
    <xf numFmtId="165" fontId="13" fillId="0" borderId="12" xfId="2" applyNumberFormat="1" applyFont="1" applyBorder="1" applyAlignment="1">
      <alignment horizontal="right" vertical="center" wrapText="1"/>
    </xf>
    <xf numFmtId="165" fontId="12" fillId="0" borderId="12" xfId="2" applyNumberFormat="1" applyFont="1" applyFill="1" applyBorder="1" applyAlignment="1">
      <alignment horizontal="right" vertical="center"/>
    </xf>
    <xf numFmtId="165" fontId="14" fillId="0" borderId="12" xfId="2" applyNumberFormat="1" applyFont="1" applyBorder="1" applyAlignment="1">
      <alignment horizontal="right"/>
    </xf>
    <xf numFmtId="0" fontId="12" fillId="0" borderId="12" xfId="1" applyFont="1" applyBorder="1" applyAlignment="1">
      <alignment horizontal="center" vertical="center"/>
    </xf>
    <xf numFmtId="0" fontId="41" fillId="0" borderId="12" xfId="4" applyFont="1" applyBorder="1" applyAlignment="1">
      <alignment horizontal="center"/>
    </xf>
    <xf numFmtId="0" fontId="12" fillId="0" borderId="12" xfId="4" applyFont="1" applyBorder="1" applyAlignment="1">
      <alignment wrapText="1"/>
    </xf>
    <xf numFmtId="3" fontId="12" fillId="0" borderId="12" xfId="4" applyNumberFormat="1" applyFont="1" applyBorder="1" applyAlignment="1">
      <alignment wrapText="1"/>
    </xf>
    <xf numFmtId="49" fontId="12" fillId="0" borderId="12" xfId="4" applyNumberFormat="1" applyFont="1" applyBorder="1" applyAlignment="1">
      <alignment wrapText="1"/>
    </xf>
    <xf numFmtId="0" fontId="31" fillId="0" borderId="0" xfId="4" applyFont="1"/>
    <xf numFmtId="0" fontId="31" fillId="0" borderId="0" xfId="4" applyFont="1" applyAlignment="1">
      <alignment wrapText="1"/>
    </xf>
    <xf numFmtId="0" fontId="15" fillId="0" borderId="0" xfId="5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7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9" fontId="36" fillId="0" borderId="13" xfId="0" applyNumberFormat="1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  <xf numFmtId="49" fontId="29" fillId="0" borderId="1" xfId="3" applyNumberFormat="1" applyFont="1" applyBorder="1" applyAlignment="1">
      <alignment horizontal="center" vertical="center" wrapText="1"/>
    </xf>
    <xf numFmtId="0" fontId="54" fillId="0" borderId="1" xfId="7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3" fontId="29" fillId="0" borderId="1" xfId="7" applyNumberFormat="1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3" fontId="30" fillId="0" borderId="1" xfId="7" applyNumberFormat="1" applyFont="1" applyBorder="1" applyAlignment="1">
      <alignment vertical="center" wrapText="1"/>
    </xf>
    <xf numFmtId="170" fontId="1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7" fillId="0" borderId="1" xfId="0" quotePrefix="1" applyFont="1" applyBorder="1" applyAlignment="1">
      <alignment vertical="top" wrapText="1"/>
    </xf>
    <xf numFmtId="0" fontId="7" fillId="0" borderId="2" xfId="0" quotePrefix="1" applyFont="1" applyBorder="1" applyAlignment="1">
      <alignment vertical="top" wrapText="1"/>
    </xf>
    <xf numFmtId="0" fontId="7" fillId="0" borderId="3" xfId="0" quotePrefix="1" applyFont="1" applyBorder="1" applyAlignment="1">
      <alignment vertical="top" wrapText="1"/>
    </xf>
    <xf numFmtId="0" fontId="7" fillId="0" borderId="4" xfId="0" quotePrefix="1" applyFont="1" applyBorder="1" applyAlignment="1">
      <alignment vertical="top" wrapText="1"/>
    </xf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5" fillId="0" borderId="1" xfId="0" quotePrefix="1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0" fillId="0" borderId="0" xfId="3" applyFont="1" applyAlignment="1">
      <alignment horizontal="center"/>
    </xf>
    <xf numFmtId="49" fontId="29" fillId="0" borderId="0" xfId="3" applyNumberFormat="1" applyFont="1" applyAlignment="1">
      <alignment horizontal="center"/>
    </xf>
    <xf numFmtId="0" fontId="29" fillId="0" borderId="0" xfId="3" applyFont="1" applyAlignment="1">
      <alignment horizontal="center"/>
    </xf>
    <xf numFmtId="49" fontId="34" fillId="0" borderId="8" xfId="3" applyNumberFormat="1" applyFont="1" applyBorder="1" applyAlignment="1">
      <alignment horizontal="center"/>
    </xf>
    <xf numFmtId="0" fontId="5" fillId="0" borderId="0" xfId="3" applyFont="1" applyAlignment="1">
      <alignment horizontal="center"/>
    </xf>
    <xf numFmtId="0" fontId="12" fillId="0" borderId="0" xfId="3" applyFont="1" applyAlignment="1">
      <alignment horizontal="center" vertical="center"/>
    </xf>
    <xf numFmtId="49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167" fontId="12" fillId="0" borderId="0" xfId="6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167" fontId="15" fillId="0" borderId="0" xfId="6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9" fillId="0" borderId="0" xfId="4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2" fillId="0" borderId="0" xfId="4" applyFont="1" applyAlignment="1">
      <alignment horizontal="center" vertical="center"/>
    </xf>
    <xf numFmtId="0" fontId="46" fillId="0" borderId="8" xfId="4" applyFont="1" applyBorder="1" applyAlignment="1">
      <alignment horizontal="left" vertical="center" wrapText="1"/>
    </xf>
    <xf numFmtId="0" fontId="52" fillId="0" borderId="0" xfId="4" applyFont="1" applyAlignment="1">
      <alignment horizontal="left" vertical="center" wrapText="1"/>
    </xf>
    <xf numFmtId="0" fontId="7" fillId="0" borderId="0" xfId="4" applyFont="1" applyAlignment="1">
      <alignment horizontal="center"/>
    </xf>
    <xf numFmtId="0" fontId="49" fillId="0" borderId="0" xfId="4" applyFont="1" applyAlignment="1">
      <alignment horizontal="center" vertical="center"/>
    </xf>
    <xf numFmtId="0" fontId="50" fillId="0" borderId="1" xfId="4" applyFont="1" applyBorder="1" applyAlignment="1">
      <alignment horizontal="center" vertical="center" wrapText="1"/>
    </xf>
    <xf numFmtId="3" fontId="50" fillId="0" borderId="1" xfId="4" applyNumberFormat="1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17" fillId="0" borderId="0" xfId="7" applyFont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</cellXfs>
  <cellStyles count="8">
    <cellStyle name="Comma" xfId="2" builtinId="3"/>
    <cellStyle name="Comma_Baocaothang" xfId="6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_Baocaothang" xfId="5" xr:uid="{00000000-0005-0000-0000-000005000000}"/>
    <cellStyle name="Normal_Book2" xfId="3" xr:uid="{00000000-0005-0000-0000-000006000000}"/>
    <cellStyle name="Normal_PHAN BO DU TOAN THU CHI SU NGHIEP NAM 2015 PTC (2)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</xdr:row>
      <xdr:rowOff>9525</xdr:rowOff>
    </xdr:from>
    <xdr:to>
      <xdr:col>1</xdr:col>
      <xdr:colOff>1895475</xdr:colOff>
      <xdr:row>2</xdr:row>
      <xdr:rowOff>9526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819150" y="390525"/>
          <a:ext cx="13335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2</xdr:row>
      <xdr:rowOff>19050</xdr:rowOff>
    </xdr:from>
    <xdr:to>
      <xdr:col>6</xdr:col>
      <xdr:colOff>28575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619625" y="400050"/>
          <a:ext cx="2000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&#194;Y%20D&#7920;NG%20D&#7920;%20TO&#193;N%202024/BI&#7874;U%20PH&#194;N%20B&#7892;%20D&#7920;%20TO&#193;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tiết"/>
      <sheetName val="TH"/>
      <sheetName val="Mẫu 60 UBCS"/>
      <sheetName val="Mẫu 06.1"/>
      <sheetName val="Mẫu 06.2"/>
      <sheetName val="Sheet1"/>
      <sheetName val="Chi tiết (2)"/>
      <sheetName val="Mẫu 49UBCS"/>
      <sheetName val="Mẫu 49 UB.1"/>
      <sheetName val="Mẫu 49GD.1"/>
    </sheetNames>
    <sheetDataSet>
      <sheetData sheetId="0">
        <row r="11">
          <cell r="E11">
            <v>840033902</v>
          </cell>
        </row>
        <row r="15">
          <cell r="E15">
            <v>3233280</v>
          </cell>
        </row>
        <row r="16">
          <cell r="E16">
            <v>7418578</v>
          </cell>
        </row>
        <row r="18">
          <cell r="E18">
            <v>13780000</v>
          </cell>
        </row>
        <row r="22">
          <cell r="E22">
            <v>95200000</v>
          </cell>
        </row>
        <row r="23">
          <cell r="F23">
            <v>0</v>
          </cell>
        </row>
        <row r="30">
          <cell r="E30">
            <v>339668000</v>
          </cell>
          <cell r="F30">
            <v>0</v>
          </cell>
        </row>
        <row r="46">
          <cell r="F4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workbookViewId="0">
      <selection activeCell="E21" sqref="E21"/>
    </sheetView>
  </sheetViews>
  <sheetFormatPr defaultRowHeight="18.75" x14ac:dyDescent="0.3"/>
  <cols>
    <col min="1" max="1" width="6.7109375" style="2" customWidth="1"/>
    <col min="2" max="2" width="31.28515625" style="2" customWidth="1"/>
    <col min="3" max="3" width="17.42578125" style="2" customWidth="1"/>
    <col min="4" max="5" width="22.5703125" style="2" customWidth="1"/>
    <col min="6" max="6" width="21" style="2" customWidth="1"/>
    <col min="7" max="7" width="19.42578125" style="2" customWidth="1"/>
    <col min="8" max="8" width="18.7109375" style="2" customWidth="1"/>
    <col min="9" max="9" width="21.85546875" style="2" customWidth="1"/>
    <col min="10" max="10" width="9.140625" style="2"/>
    <col min="11" max="11" width="22.5703125" style="2" customWidth="1"/>
    <col min="12" max="12" width="19.7109375" style="2" customWidth="1"/>
    <col min="13" max="16384" width="9.140625" style="2"/>
  </cols>
  <sheetData>
    <row r="1" spans="1:12" x14ac:dyDescent="0.3">
      <c r="A1" s="234" t="s">
        <v>3</v>
      </c>
      <c r="B1" s="234"/>
      <c r="C1" s="234"/>
      <c r="D1" s="234"/>
      <c r="E1" s="9"/>
      <c r="F1" s="9"/>
      <c r="I1" s="14" t="s">
        <v>15</v>
      </c>
    </row>
    <row r="2" spans="1:12" x14ac:dyDescent="0.3">
      <c r="A2" s="235" t="s">
        <v>20</v>
      </c>
      <c r="B2" s="235"/>
      <c r="C2" s="235"/>
      <c r="D2" s="235"/>
      <c r="E2" s="14"/>
      <c r="F2" s="9"/>
    </row>
    <row r="4" spans="1:12" x14ac:dyDescent="0.3">
      <c r="A4" s="235" t="s">
        <v>4</v>
      </c>
      <c r="B4" s="235"/>
      <c r="C4" s="235"/>
      <c r="D4" s="235"/>
      <c r="E4" s="235"/>
      <c r="F4" s="235"/>
      <c r="G4" s="235"/>
      <c r="H4" s="235"/>
      <c r="I4" s="235"/>
    </row>
    <row r="6" spans="1:12" x14ac:dyDescent="0.3">
      <c r="I6" s="2" t="s">
        <v>5</v>
      </c>
    </row>
    <row r="7" spans="1:12" ht="48" customHeight="1" x14ac:dyDescent="0.3">
      <c r="A7" s="236" t="s">
        <v>6</v>
      </c>
      <c r="B7" s="236" t="s">
        <v>7</v>
      </c>
      <c r="C7" s="231" t="s">
        <v>16</v>
      </c>
      <c r="D7" s="232"/>
      <c r="E7" s="233"/>
      <c r="F7" s="231" t="s">
        <v>8</v>
      </c>
      <c r="G7" s="233"/>
      <c r="H7" s="231" t="s">
        <v>9</v>
      </c>
      <c r="I7" s="233"/>
    </row>
    <row r="8" spans="1:12" ht="37.5" x14ac:dyDescent="0.3">
      <c r="A8" s="237"/>
      <c r="B8" s="237"/>
      <c r="C8" s="12" t="s">
        <v>12</v>
      </c>
      <c r="D8" s="12" t="s">
        <v>13</v>
      </c>
      <c r="E8" s="12" t="s">
        <v>17</v>
      </c>
      <c r="F8" s="12" t="s">
        <v>12</v>
      </c>
      <c r="G8" s="12" t="s">
        <v>13</v>
      </c>
      <c r="H8" s="12" t="s">
        <v>12</v>
      </c>
      <c r="I8" s="12" t="s">
        <v>13</v>
      </c>
    </row>
    <row r="9" spans="1:12" x14ac:dyDescent="0.3">
      <c r="A9" s="11" t="s">
        <v>10</v>
      </c>
      <c r="B9" s="11" t="s">
        <v>11</v>
      </c>
      <c r="C9" s="11">
        <v>1</v>
      </c>
      <c r="D9" s="10">
        <v>2</v>
      </c>
      <c r="E9" s="10">
        <v>3</v>
      </c>
      <c r="F9" s="10">
        <v>4</v>
      </c>
      <c r="G9" s="10">
        <v>5</v>
      </c>
      <c r="H9" s="11" t="s">
        <v>18</v>
      </c>
      <c r="I9" s="11" t="s">
        <v>19</v>
      </c>
    </row>
    <row r="10" spans="1:12" ht="21" customHeight="1" x14ac:dyDescent="0.3">
      <c r="A10" s="10">
        <v>1</v>
      </c>
      <c r="B10" s="17" t="s">
        <v>21</v>
      </c>
      <c r="C10" s="7">
        <v>139320000</v>
      </c>
      <c r="D10" s="7">
        <v>3523246000</v>
      </c>
      <c r="E10" s="7">
        <v>202240000</v>
      </c>
      <c r="F10" s="7">
        <v>70400000</v>
      </c>
      <c r="G10" s="7">
        <v>1812408441</v>
      </c>
      <c r="H10" s="7">
        <f>C10-F10</f>
        <v>68920000</v>
      </c>
      <c r="I10" s="7">
        <f>D10+E10-G10</f>
        <v>1913077559</v>
      </c>
    </row>
    <row r="11" spans="1:12" ht="21" customHeight="1" x14ac:dyDescent="0.3">
      <c r="A11" s="10">
        <v>2</v>
      </c>
      <c r="B11" s="18" t="s">
        <v>22</v>
      </c>
      <c r="C11" s="7"/>
      <c r="D11" s="7">
        <v>6323903000</v>
      </c>
      <c r="E11" s="7">
        <v>175623000</v>
      </c>
      <c r="F11" s="7">
        <v>0</v>
      </c>
      <c r="G11" s="7">
        <f>211980532+3283805042</f>
        <v>3495785574</v>
      </c>
      <c r="H11" s="7">
        <f t="shared" ref="H11:H17" si="0">C11-F11</f>
        <v>0</v>
      </c>
      <c r="I11" s="7">
        <f t="shared" ref="I11:I17" si="1">D11+E11-G11</f>
        <v>3003740426</v>
      </c>
    </row>
    <row r="12" spans="1:12" ht="21" customHeight="1" x14ac:dyDescent="0.3">
      <c r="A12" s="10">
        <v>3</v>
      </c>
      <c r="B12" s="18" t="s">
        <v>23</v>
      </c>
      <c r="C12" s="7"/>
      <c r="D12" s="7">
        <f>70400000+6291642000</f>
        <v>6362042000</v>
      </c>
      <c r="E12" s="7">
        <v>183488000</v>
      </c>
      <c r="F12" s="7"/>
      <c r="G12" s="7">
        <f>223354899+2974265619</f>
        <v>3197620518</v>
      </c>
      <c r="H12" s="7">
        <f t="shared" si="0"/>
        <v>0</v>
      </c>
      <c r="I12" s="7">
        <f t="shared" si="1"/>
        <v>3347909482</v>
      </c>
    </row>
    <row r="13" spans="1:12" ht="21" customHeight="1" x14ac:dyDescent="0.3">
      <c r="A13" s="10">
        <v>4</v>
      </c>
      <c r="B13" s="18" t="s">
        <v>24</v>
      </c>
      <c r="C13" s="7"/>
      <c r="D13" s="7">
        <v>26417808000</v>
      </c>
      <c r="E13" s="7">
        <v>1091142000</v>
      </c>
      <c r="F13" s="7"/>
      <c r="G13" s="7">
        <f>1093648580+12245440352</f>
        <v>13339088932</v>
      </c>
      <c r="H13" s="7">
        <f t="shared" si="0"/>
        <v>0</v>
      </c>
      <c r="I13" s="7">
        <f t="shared" si="1"/>
        <v>14169861068</v>
      </c>
      <c r="K13" s="15"/>
      <c r="L13" s="2">
        <v>20070222000</v>
      </c>
    </row>
    <row r="14" spans="1:12" ht="21" customHeight="1" x14ac:dyDescent="0.3">
      <c r="A14" s="10">
        <v>5</v>
      </c>
      <c r="B14" s="18" t="s">
        <v>25</v>
      </c>
      <c r="C14" s="7"/>
      <c r="D14" s="7">
        <v>10031537000</v>
      </c>
      <c r="E14" s="7">
        <v>386366000</v>
      </c>
      <c r="F14" s="7"/>
      <c r="G14" s="7">
        <f>435749021+5036624875</f>
        <v>5472373896</v>
      </c>
      <c r="H14" s="7">
        <f t="shared" si="0"/>
        <v>0</v>
      </c>
      <c r="I14" s="7">
        <f t="shared" si="1"/>
        <v>4945529104</v>
      </c>
      <c r="K14" s="15"/>
    </row>
    <row r="15" spans="1:12" s="13" customFormat="1" ht="21" customHeight="1" x14ac:dyDescent="0.3">
      <c r="A15" s="21">
        <v>6</v>
      </c>
      <c r="B15" s="22" t="s">
        <v>28</v>
      </c>
      <c r="C15" s="8">
        <v>1014750000</v>
      </c>
      <c r="D15" s="8">
        <v>23805879000</v>
      </c>
      <c r="E15" s="8">
        <v>907171000</v>
      </c>
      <c r="F15" s="8">
        <v>275974135</v>
      </c>
      <c r="G15" s="8">
        <f>1008674518+10859319144</f>
        <v>11867993662</v>
      </c>
      <c r="H15" s="8">
        <f t="shared" si="0"/>
        <v>738775865</v>
      </c>
      <c r="I15" s="8">
        <f t="shared" si="1"/>
        <v>12845056338</v>
      </c>
      <c r="K15" s="23" t="s">
        <v>30</v>
      </c>
    </row>
    <row r="16" spans="1:12" ht="21" customHeight="1" x14ac:dyDescent="0.3">
      <c r="A16" s="10">
        <v>7</v>
      </c>
      <c r="B16" s="19" t="s">
        <v>26</v>
      </c>
      <c r="C16" s="7">
        <v>268125000</v>
      </c>
      <c r="D16" s="7">
        <v>5213173000</v>
      </c>
      <c r="E16" s="7">
        <v>176712000</v>
      </c>
      <c r="F16" s="7">
        <v>238591460</v>
      </c>
      <c r="G16" s="7">
        <f>207161993+2375509138</f>
        <v>2582671131</v>
      </c>
      <c r="H16" s="7">
        <f t="shared" si="0"/>
        <v>29533540</v>
      </c>
      <c r="I16" s="7">
        <f t="shared" si="1"/>
        <v>2807213869</v>
      </c>
      <c r="K16" s="15"/>
      <c r="L16" s="2">
        <v>15714276000</v>
      </c>
    </row>
    <row r="17" spans="1:12" ht="21" customHeight="1" x14ac:dyDescent="0.3">
      <c r="A17" s="10">
        <v>8</v>
      </c>
      <c r="B17" s="20" t="s">
        <v>27</v>
      </c>
      <c r="C17" s="7">
        <v>474750000</v>
      </c>
      <c r="D17" s="7">
        <v>8709819000</v>
      </c>
      <c r="E17" s="7">
        <v>473406000</v>
      </c>
      <c r="F17" s="7">
        <v>257662500</v>
      </c>
      <c r="G17" s="7">
        <f>5340703756</f>
        <v>5340703756</v>
      </c>
      <c r="H17" s="7">
        <f t="shared" si="0"/>
        <v>217087500</v>
      </c>
      <c r="I17" s="7">
        <f t="shared" si="1"/>
        <v>3842521244</v>
      </c>
      <c r="K17" s="15"/>
      <c r="L17" s="2">
        <v>30549982000</v>
      </c>
    </row>
    <row r="18" spans="1:12" s="13" customFormat="1" x14ac:dyDescent="0.3">
      <c r="A18" s="229" t="s">
        <v>14</v>
      </c>
      <c r="B18" s="230"/>
      <c r="C18" s="8">
        <f>SUM(C10:C17)</f>
        <v>1896945000</v>
      </c>
      <c r="D18" s="8">
        <f t="shared" ref="D18:I18" si="2">SUM(D10:D17)</f>
        <v>90387407000</v>
      </c>
      <c r="E18" s="8">
        <f t="shared" si="2"/>
        <v>3596148000</v>
      </c>
      <c r="F18" s="8">
        <f t="shared" si="2"/>
        <v>842628095</v>
      </c>
      <c r="G18" s="8">
        <f t="shared" si="2"/>
        <v>47108645910</v>
      </c>
      <c r="H18" s="8">
        <f t="shared" si="2"/>
        <v>1054316905</v>
      </c>
      <c r="I18" s="8">
        <f t="shared" si="2"/>
        <v>46874909090</v>
      </c>
    </row>
    <row r="20" spans="1:12" x14ac:dyDescent="0.3">
      <c r="D20" s="15"/>
      <c r="E20" s="15"/>
    </row>
    <row r="21" spans="1:12" x14ac:dyDescent="0.3">
      <c r="D21" s="15"/>
      <c r="E21" s="15"/>
    </row>
    <row r="22" spans="1:12" x14ac:dyDescent="0.3">
      <c r="D22" s="15"/>
    </row>
  </sheetData>
  <mergeCells count="9">
    <mergeCell ref="A18:B18"/>
    <mergeCell ref="C7:E7"/>
    <mergeCell ref="A1:D1"/>
    <mergeCell ref="A2:D2"/>
    <mergeCell ref="A4:I4"/>
    <mergeCell ref="F7:G7"/>
    <mergeCell ref="A7:A8"/>
    <mergeCell ref="B7:B8"/>
    <mergeCell ref="H7:I7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workbookViewId="0">
      <selection sqref="A1:XFD1048576"/>
    </sheetView>
  </sheetViews>
  <sheetFormatPr defaultRowHeight="12.75" x14ac:dyDescent="0.2"/>
  <cols>
    <col min="1" max="6" width="9.140625" style="1"/>
    <col min="7" max="7" width="23.28515625" style="1" customWidth="1"/>
    <col min="8" max="8" width="31.5703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143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144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142</v>
      </c>
      <c r="B8" s="235"/>
      <c r="C8" s="235"/>
      <c r="D8" s="235"/>
      <c r="E8" s="235"/>
      <c r="F8" s="235"/>
      <c r="G8" s="235"/>
      <c r="H8" s="235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42" t="s">
        <v>1</v>
      </c>
      <c r="B10" s="242"/>
      <c r="C10" s="242"/>
      <c r="D10" s="242"/>
      <c r="E10" s="242"/>
      <c r="F10" s="242"/>
      <c r="G10" s="242"/>
      <c r="H10" s="16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H18+H27</f>
        <v>6488042000</v>
      </c>
    </row>
    <row r="18" spans="1:8" ht="18.75" x14ac:dyDescent="0.3">
      <c r="A18" s="243" t="s">
        <v>125</v>
      </c>
      <c r="B18" s="243"/>
      <c r="C18" s="243"/>
      <c r="D18" s="243"/>
      <c r="E18" s="243"/>
      <c r="F18" s="243"/>
      <c r="G18" s="243"/>
      <c r="H18" s="5">
        <f>H19+H25</f>
        <v>6417642000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5283642000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SUM(H21:H24)</f>
        <v>5283642000</v>
      </c>
    </row>
    <row r="21" spans="1:8" ht="18.75" x14ac:dyDescent="0.3">
      <c r="A21" s="252" t="s">
        <v>129</v>
      </c>
      <c r="B21" s="253"/>
      <c r="C21" s="253"/>
      <c r="D21" s="253"/>
      <c r="E21" s="253"/>
      <c r="F21" s="253"/>
      <c r="G21" s="254"/>
      <c r="H21" s="7">
        <v>126000000</v>
      </c>
    </row>
    <row r="22" spans="1:8" ht="18.75" x14ac:dyDescent="0.3">
      <c r="A22" s="252" t="s">
        <v>130</v>
      </c>
      <c r="B22" s="253"/>
      <c r="C22" s="253"/>
      <c r="D22" s="253"/>
      <c r="E22" s="253"/>
      <c r="F22" s="253"/>
      <c r="G22" s="254"/>
      <c r="H22" s="7">
        <v>126000000</v>
      </c>
    </row>
    <row r="23" spans="1:8" ht="18.75" x14ac:dyDescent="0.3">
      <c r="A23" s="252" t="s">
        <v>131</v>
      </c>
      <c r="B23" s="253"/>
      <c r="C23" s="253"/>
      <c r="D23" s="253"/>
      <c r="E23" s="253"/>
      <c r="F23" s="253"/>
      <c r="G23" s="254"/>
      <c r="H23" s="7">
        <v>149814000</v>
      </c>
    </row>
    <row r="24" spans="1:8" ht="18.75" x14ac:dyDescent="0.3">
      <c r="A24" s="252" t="s">
        <v>132</v>
      </c>
      <c r="B24" s="253"/>
      <c r="C24" s="253"/>
      <c r="D24" s="253"/>
      <c r="E24" s="253"/>
      <c r="F24" s="253"/>
      <c r="G24" s="254"/>
      <c r="H24" s="7">
        <v>4881828000</v>
      </c>
    </row>
    <row r="25" spans="1:8" ht="19.5" x14ac:dyDescent="0.35">
      <c r="A25" s="266" t="s">
        <v>133</v>
      </c>
      <c r="B25" s="266"/>
      <c r="C25" s="266"/>
      <c r="D25" s="266"/>
      <c r="E25" s="266"/>
      <c r="F25" s="266"/>
      <c r="G25" s="266"/>
      <c r="H25" s="36">
        <f>H26</f>
        <v>1134000000</v>
      </c>
    </row>
    <row r="26" spans="1:8" ht="18.75" x14ac:dyDescent="0.3">
      <c r="A26" s="252" t="s">
        <v>132</v>
      </c>
      <c r="B26" s="253"/>
      <c r="C26" s="253"/>
      <c r="D26" s="253"/>
      <c r="E26" s="253"/>
      <c r="F26" s="253"/>
      <c r="G26" s="254"/>
      <c r="H26" s="7">
        <v>1134000000</v>
      </c>
    </row>
    <row r="27" spans="1:8" ht="18.75" x14ac:dyDescent="0.3">
      <c r="A27" s="265" t="s">
        <v>135</v>
      </c>
      <c r="B27" s="265"/>
      <c r="C27" s="265"/>
      <c r="D27" s="265"/>
      <c r="E27" s="265"/>
      <c r="F27" s="265"/>
      <c r="G27" s="265"/>
      <c r="H27" s="8">
        <f>SUM(H28:H31)</f>
        <v>70400000</v>
      </c>
    </row>
    <row r="28" spans="1:8" ht="18.75" x14ac:dyDescent="0.3">
      <c r="A28" s="257" t="s">
        <v>136</v>
      </c>
      <c r="B28" s="257"/>
      <c r="C28" s="257"/>
      <c r="D28" s="257"/>
      <c r="E28" s="257"/>
      <c r="F28" s="257"/>
      <c r="G28" s="257"/>
      <c r="H28" s="7">
        <v>0</v>
      </c>
    </row>
    <row r="29" spans="1:8" ht="18.75" x14ac:dyDescent="0.3">
      <c r="A29" s="257" t="s">
        <v>137</v>
      </c>
      <c r="B29" s="257"/>
      <c r="C29" s="257"/>
      <c r="D29" s="257"/>
      <c r="E29" s="257"/>
      <c r="F29" s="257"/>
      <c r="G29" s="257"/>
      <c r="H29" s="7">
        <v>0</v>
      </c>
    </row>
    <row r="30" spans="1:8" ht="18.75" x14ac:dyDescent="0.3">
      <c r="A30" s="255" t="s">
        <v>138</v>
      </c>
      <c r="B30" s="255"/>
      <c r="C30" s="255"/>
      <c r="D30" s="255"/>
      <c r="E30" s="255"/>
      <c r="F30" s="255"/>
      <c r="G30" s="255"/>
      <c r="H30" s="7">
        <v>50400000</v>
      </c>
    </row>
    <row r="31" spans="1:8" ht="18.75" x14ac:dyDescent="0.3">
      <c r="A31" s="255" t="s">
        <v>139</v>
      </c>
      <c r="B31" s="255"/>
      <c r="C31" s="255"/>
      <c r="D31" s="255"/>
      <c r="E31" s="255"/>
      <c r="F31" s="255"/>
      <c r="G31" s="255"/>
      <c r="H31" s="7">
        <v>20000000</v>
      </c>
    </row>
    <row r="32" spans="1:8" ht="18.75" x14ac:dyDescent="0.3">
      <c r="A32" s="269"/>
      <c r="B32" s="269"/>
      <c r="C32" s="269"/>
      <c r="D32" s="269"/>
      <c r="E32" s="269"/>
      <c r="F32" s="269"/>
      <c r="G32" s="269"/>
    </row>
    <row r="33" spans="1:8" ht="18.75" x14ac:dyDescent="0.3">
      <c r="A33" s="269"/>
      <c r="B33" s="269"/>
      <c r="C33" s="269"/>
      <c r="D33" s="269"/>
      <c r="E33" s="269"/>
      <c r="F33" s="269"/>
      <c r="G33" s="269"/>
      <c r="H33" s="269"/>
    </row>
    <row r="34" spans="1:8" ht="18.75" x14ac:dyDescent="0.3">
      <c r="A34" s="269"/>
      <c r="B34" s="269"/>
      <c r="C34" s="269"/>
      <c r="D34" s="269"/>
      <c r="E34" s="269"/>
      <c r="F34" s="269"/>
      <c r="G34" s="269"/>
    </row>
    <row r="35" spans="1:8" ht="18.75" x14ac:dyDescent="0.3">
      <c r="A35" s="269"/>
      <c r="B35" s="269"/>
      <c r="C35" s="269"/>
      <c r="D35" s="269"/>
      <c r="E35" s="269"/>
      <c r="F35" s="269"/>
      <c r="G35" s="269"/>
    </row>
    <row r="36" spans="1:8" ht="18.75" x14ac:dyDescent="0.3">
      <c r="A36" s="269"/>
      <c r="B36" s="269"/>
      <c r="C36" s="269"/>
      <c r="D36" s="269"/>
      <c r="E36" s="269"/>
      <c r="F36" s="269"/>
      <c r="G36" s="269"/>
    </row>
    <row r="37" spans="1:8" x14ac:dyDescent="0.2">
      <c r="A37" s="268"/>
      <c r="B37" s="268"/>
      <c r="C37" s="268"/>
      <c r="D37" s="268"/>
      <c r="E37" s="268"/>
      <c r="F37" s="268"/>
      <c r="G37" s="268"/>
    </row>
    <row r="38" spans="1:8" x14ac:dyDescent="0.2">
      <c r="A38" s="268"/>
      <c r="B38" s="268"/>
      <c r="C38" s="268"/>
      <c r="D38" s="268"/>
      <c r="E38" s="268"/>
      <c r="F38" s="268"/>
      <c r="G38" s="268"/>
    </row>
    <row r="39" spans="1:8" x14ac:dyDescent="0.2">
      <c r="A39" s="268"/>
      <c r="B39" s="268"/>
      <c r="C39" s="268"/>
      <c r="D39" s="268"/>
      <c r="E39" s="268"/>
      <c r="F39" s="268"/>
      <c r="G39" s="268"/>
    </row>
  </sheetData>
  <mergeCells count="37">
    <mergeCell ref="A7:H7"/>
    <mergeCell ref="A1:H1"/>
    <mergeCell ref="A2:H2"/>
    <mergeCell ref="A3:H3"/>
    <mergeCell ref="A4:H4"/>
    <mergeCell ref="A6:H6"/>
    <mergeCell ref="A20:G20"/>
    <mergeCell ref="A8:H8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32:G32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9:G39"/>
    <mergeCell ref="A33:H33"/>
    <mergeCell ref="A34:G34"/>
    <mergeCell ref="A35:G35"/>
    <mergeCell ref="A36:G36"/>
    <mergeCell ref="A37:G37"/>
    <mergeCell ref="A38:G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workbookViewId="0">
      <selection sqref="A1:XFD1048576"/>
    </sheetView>
  </sheetViews>
  <sheetFormatPr defaultRowHeight="12.75" x14ac:dyDescent="0.2"/>
  <cols>
    <col min="1" max="6" width="9.140625" style="1"/>
    <col min="7" max="7" width="24.5703125" style="1" customWidth="1"/>
    <col min="8" max="8" width="30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145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146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142</v>
      </c>
      <c r="B8" s="235"/>
      <c r="C8" s="235"/>
      <c r="D8" s="235"/>
      <c r="E8" s="235"/>
      <c r="F8" s="235"/>
      <c r="G8" s="235"/>
      <c r="H8" s="235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42" t="s">
        <v>1</v>
      </c>
      <c r="B10" s="242"/>
      <c r="C10" s="242"/>
      <c r="D10" s="242"/>
      <c r="E10" s="242"/>
      <c r="F10" s="242"/>
      <c r="G10" s="242"/>
      <c r="H10" s="16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H18+H27</f>
        <v>6425903000</v>
      </c>
    </row>
    <row r="18" spans="1:8" ht="18.75" x14ac:dyDescent="0.3">
      <c r="A18" s="243" t="s">
        <v>125</v>
      </c>
      <c r="B18" s="243"/>
      <c r="C18" s="243"/>
      <c r="D18" s="243"/>
      <c r="E18" s="243"/>
      <c r="F18" s="243"/>
      <c r="G18" s="243"/>
      <c r="H18" s="5">
        <f>H19+H25</f>
        <v>6365103000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5447103000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SUM(H21:H24)</f>
        <v>5447103000</v>
      </c>
    </row>
    <row r="21" spans="1:8" ht="18.75" x14ac:dyDescent="0.3">
      <c r="A21" s="252" t="s">
        <v>129</v>
      </c>
      <c r="B21" s="253"/>
      <c r="C21" s="253"/>
      <c r="D21" s="253"/>
      <c r="E21" s="253"/>
      <c r="F21" s="253"/>
      <c r="G21" s="254"/>
      <c r="H21" s="7">
        <v>102000000</v>
      </c>
    </row>
    <row r="22" spans="1:8" ht="18.75" x14ac:dyDescent="0.3">
      <c r="A22" s="252" t="s">
        <v>130</v>
      </c>
      <c r="B22" s="253"/>
      <c r="C22" s="253"/>
      <c r="D22" s="253"/>
      <c r="E22" s="253"/>
      <c r="F22" s="253"/>
      <c r="G22" s="254"/>
      <c r="H22" s="7">
        <v>102000000</v>
      </c>
    </row>
    <row r="23" spans="1:8" ht="18.75" x14ac:dyDescent="0.3">
      <c r="A23" s="252" t="s">
        <v>131</v>
      </c>
      <c r="B23" s="253"/>
      <c r="C23" s="253"/>
      <c r="D23" s="253"/>
      <c r="E23" s="253"/>
      <c r="F23" s="253"/>
      <c r="G23" s="254"/>
      <c r="H23" s="7">
        <v>121278000</v>
      </c>
    </row>
    <row r="24" spans="1:8" ht="18.75" x14ac:dyDescent="0.3">
      <c r="A24" s="252" t="s">
        <v>132</v>
      </c>
      <c r="B24" s="253"/>
      <c r="C24" s="253"/>
      <c r="D24" s="253"/>
      <c r="E24" s="253"/>
      <c r="F24" s="253"/>
      <c r="G24" s="254"/>
      <c r="H24" s="7">
        <v>5121825000</v>
      </c>
    </row>
    <row r="25" spans="1:8" ht="19.5" x14ac:dyDescent="0.35">
      <c r="A25" s="266" t="s">
        <v>133</v>
      </c>
      <c r="B25" s="266"/>
      <c r="C25" s="266"/>
      <c r="D25" s="266"/>
      <c r="E25" s="266"/>
      <c r="F25" s="266"/>
      <c r="G25" s="266"/>
      <c r="H25" s="36">
        <f>H26</f>
        <v>918000000</v>
      </c>
    </row>
    <row r="26" spans="1:8" ht="18.75" x14ac:dyDescent="0.3">
      <c r="A26" s="252" t="s">
        <v>132</v>
      </c>
      <c r="B26" s="253"/>
      <c r="C26" s="253"/>
      <c r="D26" s="253"/>
      <c r="E26" s="253"/>
      <c r="F26" s="253"/>
      <c r="G26" s="254"/>
      <c r="H26" s="7">
        <v>918000000</v>
      </c>
    </row>
    <row r="27" spans="1:8" ht="18.75" x14ac:dyDescent="0.3">
      <c r="A27" s="265" t="s">
        <v>135</v>
      </c>
      <c r="B27" s="265"/>
      <c r="C27" s="265"/>
      <c r="D27" s="265"/>
      <c r="E27" s="265"/>
      <c r="F27" s="265"/>
      <c r="G27" s="265"/>
      <c r="H27" s="8">
        <f>SUM(H28:H31)</f>
        <v>60800000</v>
      </c>
    </row>
    <row r="28" spans="1:8" ht="18.75" x14ac:dyDescent="0.3">
      <c r="A28" s="257" t="s">
        <v>136</v>
      </c>
      <c r="B28" s="257"/>
      <c r="C28" s="257"/>
      <c r="D28" s="257"/>
      <c r="E28" s="257"/>
      <c r="F28" s="257"/>
      <c r="G28" s="257"/>
      <c r="H28" s="7">
        <v>0</v>
      </c>
    </row>
    <row r="29" spans="1:8" ht="18.75" x14ac:dyDescent="0.3">
      <c r="A29" s="257" t="s">
        <v>137</v>
      </c>
      <c r="B29" s="257"/>
      <c r="C29" s="257"/>
      <c r="D29" s="257"/>
      <c r="E29" s="257"/>
      <c r="F29" s="257"/>
      <c r="G29" s="257"/>
      <c r="H29" s="7">
        <v>0</v>
      </c>
    </row>
    <row r="30" spans="1:8" ht="18.75" x14ac:dyDescent="0.3">
      <c r="A30" s="255" t="s">
        <v>138</v>
      </c>
      <c r="B30" s="255"/>
      <c r="C30" s="255"/>
      <c r="D30" s="255"/>
      <c r="E30" s="255"/>
      <c r="F30" s="255"/>
      <c r="G30" s="255"/>
      <c r="H30" s="7">
        <v>40800000</v>
      </c>
    </row>
    <row r="31" spans="1:8" ht="18.75" x14ac:dyDescent="0.3">
      <c r="A31" s="255" t="s">
        <v>139</v>
      </c>
      <c r="B31" s="255"/>
      <c r="C31" s="255"/>
      <c r="D31" s="255"/>
      <c r="E31" s="255"/>
      <c r="F31" s="255"/>
      <c r="G31" s="255"/>
      <c r="H31" s="7">
        <v>20000000</v>
      </c>
    </row>
    <row r="32" spans="1:8" ht="18.75" x14ac:dyDescent="0.3">
      <c r="A32" s="269"/>
      <c r="B32" s="269"/>
      <c r="C32" s="269"/>
      <c r="D32" s="269"/>
      <c r="E32" s="269"/>
      <c r="F32" s="269"/>
      <c r="G32" s="269"/>
    </row>
    <row r="33" spans="1:8" ht="18.75" x14ac:dyDescent="0.3">
      <c r="A33" s="269"/>
      <c r="B33" s="269"/>
      <c r="C33" s="269"/>
      <c r="D33" s="269"/>
      <c r="E33" s="269"/>
      <c r="F33" s="269"/>
      <c r="G33" s="269"/>
      <c r="H33" s="269"/>
    </row>
    <row r="34" spans="1:8" ht="18.75" x14ac:dyDescent="0.3">
      <c r="A34" s="269"/>
      <c r="B34" s="269"/>
      <c r="C34" s="269"/>
      <c r="D34" s="269"/>
      <c r="E34" s="269"/>
      <c r="F34" s="269"/>
      <c r="G34" s="269"/>
    </row>
    <row r="35" spans="1:8" ht="18.75" x14ac:dyDescent="0.3">
      <c r="A35" s="269"/>
      <c r="B35" s="269"/>
      <c r="C35" s="269"/>
      <c r="D35" s="269"/>
      <c r="E35" s="269"/>
      <c r="F35" s="269"/>
      <c r="G35" s="269"/>
    </row>
    <row r="36" spans="1:8" ht="18.75" x14ac:dyDescent="0.3">
      <c r="A36" s="269"/>
      <c r="B36" s="269"/>
      <c r="C36" s="269"/>
      <c r="D36" s="269"/>
      <c r="E36" s="269"/>
      <c r="F36" s="269"/>
      <c r="G36" s="269"/>
    </row>
  </sheetData>
  <mergeCells count="34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3:H33"/>
    <mergeCell ref="A34:G34"/>
    <mergeCell ref="A35:G35"/>
    <mergeCell ref="A36:G36"/>
    <mergeCell ref="A27:G27"/>
    <mergeCell ref="A28:G28"/>
    <mergeCell ref="A29:G29"/>
    <mergeCell ref="A30:G30"/>
    <mergeCell ref="A31:G31"/>
    <mergeCell ref="A32:G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1"/>
  <sheetViews>
    <sheetView workbookViewId="0">
      <selection sqref="A1:XFD1048576"/>
    </sheetView>
  </sheetViews>
  <sheetFormatPr defaultRowHeight="12.75" x14ac:dyDescent="0.2"/>
  <cols>
    <col min="1" max="6" width="9.140625" style="1"/>
    <col min="7" max="7" width="24.5703125" style="1" customWidth="1"/>
    <col min="8" max="8" width="31.285156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147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148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142</v>
      </c>
      <c r="B8" s="235"/>
      <c r="C8" s="235"/>
      <c r="D8" s="235"/>
      <c r="E8" s="235"/>
      <c r="F8" s="235"/>
      <c r="G8" s="235"/>
      <c r="H8" s="235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70" t="s">
        <v>1</v>
      </c>
      <c r="B10" s="271"/>
      <c r="C10" s="271"/>
      <c r="D10" s="271"/>
      <c r="E10" s="271"/>
      <c r="F10" s="271"/>
      <c r="G10" s="271"/>
      <c r="H10" s="37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H18+H27</f>
        <v>10190537000</v>
      </c>
    </row>
    <row r="18" spans="1:8" ht="18.75" x14ac:dyDescent="0.3">
      <c r="A18" s="243" t="s">
        <v>125</v>
      </c>
      <c r="B18" s="243"/>
      <c r="C18" s="243"/>
      <c r="D18" s="243"/>
      <c r="E18" s="243"/>
      <c r="F18" s="243"/>
      <c r="G18" s="243"/>
      <c r="H18" s="5">
        <f>H19+H25</f>
        <v>10106937000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8675937000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SUM(H21:H24)</f>
        <v>8675937000</v>
      </c>
    </row>
    <row r="21" spans="1:8" ht="18.75" x14ac:dyDescent="0.3">
      <c r="A21" s="252" t="s">
        <v>129</v>
      </c>
      <c r="B21" s="253"/>
      <c r="C21" s="253"/>
      <c r="D21" s="253"/>
      <c r="E21" s="253"/>
      <c r="F21" s="253"/>
      <c r="G21" s="254"/>
      <c r="H21" s="7">
        <v>159000000</v>
      </c>
    </row>
    <row r="22" spans="1:8" ht="18.75" x14ac:dyDescent="0.3">
      <c r="A22" s="252" t="s">
        <v>130</v>
      </c>
      <c r="B22" s="253"/>
      <c r="C22" s="253"/>
      <c r="D22" s="253"/>
      <c r="E22" s="253"/>
      <c r="F22" s="253"/>
      <c r="G22" s="254"/>
      <c r="H22" s="7">
        <v>159000000</v>
      </c>
    </row>
    <row r="23" spans="1:8" ht="18.75" x14ac:dyDescent="0.3">
      <c r="A23" s="252" t="s">
        <v>131</v>
      </c>
      <c r="B23" s="253"/>
      <c r="C23" s="253"/>
      <c r="D23" s="253"/>
      <c r="E23" s="253"/>
      <c r="F23" s="253"/>
      <c r="G23" s="254"/>
      <c r="H23" s="7">
        <v>189051000</v>
      </c>
    </row>
    <row r="24" spans="1:8" ht="18.75" x14ac:dyDescent="0.3">
      <c r="A24" s="252" t="s">
        <v>132</v>
      </c>
      <c r="B24" s="253"/>
      <c r="C24" s="253"/>
      <c r="D24" s="253"/>
      <c r="E24" s="253"/>
      <c r="F24" s="253"/>
      <c r="G24" s="254"/>
      <c r="H24" s="7">
        <v>8168886000</v>
      </c>
    </row>
    <row r="25" spans="1:8" ht="19.5" x14ac:dyDescent="0.35">
      <c r="A25" s="266" t="s">
        <v>133</v>
      </c>
      <c r="B25" s="266"/>
      <c r="C25" s="266"/>
      <c r="D25" s="266"/>
      <c r="E25" s="266"/>
      <c r="F25" s="266"/>
      <c r="G25" s="266"/>
      <c r="H25" s="36">
        <f>H26</f>
        <v>1431000000</v>
      </c>
    </row>
    <row r="26" spans="1:8" ht="18.75" x14ac:dyDescent="0.3">
      <c r="A26" s="252" t="s">
        <v>132</v>
      </c>
      <c r="B26" s="253"/>
      <c r="C26" s="253"/>
      <c r="D26" s="253"/>
      <c r="E26" s="253"/>
      <c r="F26" s="253"/>
      <c r="G26" s="254"/>
      <c r="H26" s="7">
        <v>1431000000</v>
      </c>
    </row>
    <row r="27" spans="1:8" ht="18.75" x14ac:dyDescent="0.3">
      <c r="A27" s="265" t="s">
        <v>135</v>
      </c>
      <c r="B27" s="265"/>
      <c r="C27" s="265"/>
      <c r="D27" s="265"/>
      <c r="E27" s="265"/>
      <c r="F27" s="265"/>
      <c r="G27" s="265"/>
      <c r="H27" s="8">
        <f>SUM(H28:H31)</f>
        <v>83600000</v>
      </c>
    </row>
    <row r="28" spans="1:8" ht="18.75" x14ac:dyDescent="0.3">
      <c r="A28" s="257" t="s">
        <v>136</v>
      </c>
      <c r="B28" s="257"/>
      <c r="C28" s="257"/>
      <c r="D28" s="257"/>
      <c r="E28" s="257"/>
      <c r="F28" s="257"/>
      <c r="G28" s="257"/>
      <c r="H28" s="7">
        <v>0</v>
      </c>
    </row>
    <row r="29" spans="1:8" ht="18.75" x14ac:dyDescent="0.3">
      <c r="A29" s="257" t="s">
        <v>137</v>
      </c>
      <c r="B29" s="257"/>
      <c r="C29" s="257"/>
      <c r="D29" s="257"/>
      <c r="E29" s="257"/>
      <c r="F29" s="257"/>
      <c r="G29" s="257"/>
      <c r="H29" s="7">
        <v>0</v>
      </c>
    </row>
    <row r="30" spans="1:8" ht="18.75" x14ac:dyDescent="0.3">
      <c r="A30" s="255" t="s">
        <v>138</v>
      </c>
      <c r="B30" s="255"/>
      <c r="C30" s="255"/>
      <c r="D30" s="255"/>
      <c r="E30" s="255"/>
      <c r="F30" s="255"/>
      <c r="G30" s="255"/>
      <c r="H30" s="7">
        <v>63600000</v>
      </c>
    </row>
    <row r="31" spans="1:8" ht="18.75" x14ac:dyDescent="0.3">
      <c r="A31" s="255" t="s">
        <v>139</v>
      </c>
      <c r="B31" s="255"/>
      <c r="C31" s="255"/>
      <c r="D31" s="255"/>
      <c r="E31" s="255"/>
      <c r="F31" s="255"/>
      <c r="G31" s="255"/>
      <c r="H31" s="7">
        <v>20000000</v>
      </c>
    </row>
  </sheetData>
  <mergeCells count="29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7:G27"/>
    <mergeCell ref="A28:G28"/>
    <mergeCell ref="A29:G29"/>
    <mergeCell ref="A30:G30"/>
    <mergeCell ref="A31:G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3"/>
  <sheetViews>
    <sheetView workbookViewId="0">
      <selection sqref="A1:XFD1048576"/>
    </sheetView>
  </sheetViews>
  <sheetFormatPr defaultRowHeight="12.75" x14ac:dyDescent="0.2"/>
  <cols>
    <col min="1" max="6" width="9.140625" style="1"/>
    <col min="7" max="7" width="23.5703125" style="1" customWidth="1"/>
    <col min="8" max="8" width="31.42578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149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150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151</v>
      </c>
      <c r="B8" s="235"/>
      <c r="C8" s="235"/>
      <c r="D8" s="235"/>
      <c r="E8" s="235"/>
      <c r="F8" s="235"/>
      <c r="G8" s="235"/>
      <c r="H8" s="235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70" t="s">
        <v>1</v>
      </c>
      <c r="B10" s="271"/>
      <c r="C10" s="271"/>
      <c r="D10" s="271"/>
      <c r="E10" s="271"/>
      <c r="F10" s="271"/>
      <c r="G10" s="271"/>
      <c r="H10" s="37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1014750000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1014750000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1014750000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1014750000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405900000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608850000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H18+H29</f>
        <v>24168879000</v>
      </c>
    </row>
    <row r="18" spans="1:8" ht="18.75" x14ac:dyDescent="0.3">
      <c r="A18" s="243" t="s">
        <v>125</v>
      </c>
      <c r="B18" s="243"/>
      <c r="C18" s="243"/>
      <c r="D18" s="243"/>
      <c r="E18" s="243"/>
      <c r="F18" s="243"/>
      <c r="G18" s="243"/>
      <c r="H18" s="5">
        <f>H19+H26</f>
        <v>24003679000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20736679000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SUM(H21:H25)</f>
        <v>20736679000</v>
      </c>
    </row>
    <row r="21" spans="1:8" ht="18.75" x14ac:dyDescent="0.3">
      <c r="A21" s="262" t="s">
        <v>128</v>
      </c>
      <c r="B21" s="263"/>
      <c r="C21" s="263"/>
      <c r="D21" s="263"/>
      <c r="E21" s="263"/>
      <c r="F21" s="263"/>
      <c r="G21" s="264"/>
      <c r="H21" s="7">
        <f>H15</f>
        <v>405900000</v>
      </c>
    </row>
    <row r="22" spans="1:8" ht="18.75" x14ac:dyDescent="0.3">
      <c r="A22" s="252" t="s">
        <v>129</v>
      </c>
      <c r="B22" s="253"/>
      <c r="C22" s="253"/>
      <c r="D22" s="253"/>
      <c r="E22" s="253"/>
      <c r="F22" s="253"/>
      <c r="G22" s="254"/>
      <c r="H22" s="7">
        <v>363000000</v>
      </c>
    </row>
    <row r="23" spans="1:8" ht="18.75" x14ac:dyDescent="0.3">
      <c r="A23" s="252" t="s">
        <v>130</v>
      </c>
      <c r="B23" s="253"/>
      <c r="C23" s="253"/>
      <c r="D23" s="253"/>
      <c r="E23" s="253"/>
      <c r="F23" s="253"/>
      <c r="G23" s="254"/>
      <c r="H23" s="7">
        <v>363000000</v>
      </c>
    </row>
    <row r="24" spans="1:8" ht="18.75" x14ac:dyDescent="0.3">
      <c r="A24" s="252" t="s">
        <v>131</v>
      </c>
      <c r="B24" s="253"/>
      <c r="C24" s="253"/>
      <c r="D24" s="253"/>
      <c r="E24" s="253"/>
      <c r="F24" s="253"/>
      <c r="G24" s="254"/>
      <c r="H24" s="7">
        <v>431607000</v>
      </c>
    </row>
    <row r="25" spans="1:8" ht="18.75" x14ac:dyDescent="0.3">
      <c r="A25" s="252" t="s">
        <v>132</v>
      </c>
      <c r="B25" s="253"/>
      <c r="C25" s="253"/>
      <c r="D25" s="253"/>
      <c r="E25" s="253"/>
      <c r="F25" s="253"/>
      <c r="G25" s="254"/>
      <c r="H25" s="7">
        <v>19173172000</v>
      </c>
    </row>
    <row r="26" spans="1:8" ht="19.5" x14ac:dyDescent="0.35">
      <c r="A26" s="266" t="s">
        <v>133</v>
      </c>
      <c r="B26" s="266"/>
      <c r="C26" s="266"/>
      <c r="D26" s="266"/>
      <c r="E26" s="266"/>
      <c r="F26" s="266"/>
      <c r="G26" s="266"/>
      <c r="H26" s="36">
        <f>H27+H28</f>
        <v>3267000000</v>
      </c>
    </row>
    <row r="27" spans="1:8" ht="18.75" x14ac:dyDescent="0.3">
      <c r="A27" s="262" t="s">
        <v>134</v>
      </c>
      <c r="B27" s="263"/>
      <c r="C27" s="263"/>
      <c r="D27" s="263"/>
      <c r="E27" s="263"/>
      <c r="F27" s="263"/>
      <c r="G27" s="264"/>
      <c r="H27" s="7">
        <f>H16</f>
        <v>608850000</v>
      </c>
    </row>
    <row r="28" spans="1:8" ht="18.75" x14ac:dyDescent="0.3">
      <c r="A28" s="252" t="s">
        <v>132</v>
      </c>
      <c r="B28" s="253"/>
      <c r="C28" s="253"/>
      <c r="D28" s="253"/>
      <c r="E28" s="253"/>
      <c r="F28" s="253"/>
      <c r="G28" s="254"/>
      <c r="H28" s="7">
        <v>2658150000</v>
      </c>
    </row>
    <row r="29" spans="1:8" ht="18.75" x14ac:dyDescent="0.3">
      <c r="A29" s="265" t="s">
        <v>135</v>
      </c>
      <c r="B29" s="265"/>
      <c r="C29" s="265"/>
      <c r="D29" s="265"/>
      <c r="E29" s="265"/>
      <c r="F29" s="265"/>
      <c r="G29" s="265"/>
      <c r="H29" s="8">
        <f>SUM(H30:H33)</f>
        <v>165200000</v>
      </c>
    </row>
    <row r="30" spans="1:8" ht="18.75" x14ac:dyDescent="0.3">
      <c r="A30" s="257" t="s">
        <v>136</v>
      </c>
      <c r="B30" s="257"/>
      <c r="C30" s="257"/>
      <c r="D30" s="257"/>
      <c r="E30" s="257"/>
      <c r="F30" s="257"/>
      <c r="G30" s="257"/>
      <c r="H30" s="7">
        <v>0</v>
      </c>
    </row>
    <row r="31" spans="1:8" ht="18.75" x14ac:dyDescent="0.3">
      <c r="A31" s="257" t="s">
        <v>137</v>
      </c>
      <c r="B31" s="257"/>
      <c r="C31" s="257"/>
      <c r="D31" s="257"/>
      <c r="E31" s="257"/>
      <c r="F31" s="257"/>
      <c r="G31" s="257"/>
      <c r="H31" s="7">
        <v>0</v>
      </c>
    </row>
    <row r="32" spans="1:8" ht="18.75" x14ac:dyDescent="0.3">
      <c r="A32" s="255" t="s">
        <v>138</v>
      </c>
      <c r="B32" s="255"/>
      <c r="C32" s="255"/>
      <c r="D32" s="255"/>
      <c r="E32" s="255"/>
      <c r="F32" s="255"/>
      <c r="G32" s="255"/>
      <c r="H32" s="7">
        <v>145200000</v>
      </c>
    </row>
    <row r="33" spans="1:8" ht="18.75" x14ac:dyDescent="0.3">
      <c r="A33" s="255" t="s">
        <v>139</v>
      </c>
      <c r="B33" s="255"/>
      <c r="C33" s="255"/>
      <c r="D33" s="255"/>
      <c r="E33" s="255"/>
      <c r="F33" s="255"/>
      <c r="G33" s="255"/>
      <c r="H33" s="7">
        <v>20000000</v>
      </c>
    </row>
  </sheetData>
  <mergeCells count="31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3:G33"/>
    <mergeCell ref="A27:G27"/>
    <mergeCell ref="A28:G28"/>
    <mergeCell ref="A29:G29"/>
    <mergeCell ref="A30:G30"/>
    <mergeCell ref="A31:G31"/>
    <mergeCell ref="A32:G3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5"/>
  <sheetViews>
    <sheetView workbookViewId="0">
      <selection sqref="A1:XFD1048576"/>
    </sheetView>
  </sheetViews>
  <sheetFormatPr defaultRowHeight="12.75" x14ac:dyDescent="0.2"/>
  <cols>
    <col min="1" max="6" width="9.140625" style="1"/>
    <col min="7" max="7" width="21.28515625" style="1" customWidth="1"/>
    <col min="8" max="8" width="28.5703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152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153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151</v>
      </c>
      <c r="B8" s="235"/>
      <c r="C8" s="235"/>
      <c r="D8" s="235"/>
      <c r="E8" s="235"/>
      <c r="F8" s="235"/>
      <c r="G8" s="235"/>
      <c r="H8" s="235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42" t="s">
        <v>1</v>
      </c>
      <c r="B10" s="242"/>
      <c r="C10" s="242"/>
      <c r="D10" s="242"/>
      <c r="E10" s="242"/>
      <c r="F10" s="242"/>
      <c r="G10" s="242"/>
      <c r="H10" s="16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268125000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268125000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268125000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268125000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107250000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160875000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H18+H29</f>
        <v>5300173000</v>
      </c>
    </row>
    <row r="18" spans="1:8" ht="18.75" x14ac:dyDescent="0.3">
      <c r="A18" s="243" t="s">
        <v>125</v>
      </c>
      <c r="B18" s="243"/>
      <c r="C18" s="243"/>
      <c r="D18" s="243"/>
      <c r="E18" s="243"/>
      <c r="F18" s="243"/>
      <c r="G18" s="243"/>
      <c r="H18" s="5">
        <f>H19+H26</f>
        <v>5245373000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4462373000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SUM(H21:H25)</f>
        <v>4462373000</v>
      </c>
    </row>
    <row r="21" spans="1:8" ht="18.75" x14ac:dyDescent="0.3">
      <c r="A21" s="262" t="s">
        <v>128</v>
      </c>
      <c r="B21" s="263"/>
      <c r="C21" s="263"/>
      <c r="D21" s="263"/>
      <c r="E21" s="263"/>
      <c r="F21" s="263"/>
      <c r="G21" s="264"/>
      <c r="H21" s="7">
        <f>H15</f>
        <v>107250000</v>
      </c>
    </row>
    <row r="22" spans="1:8" ht="18.75" x14ac:dyDescent="0.3">
      <c r="A22" s="252" t="s">
        <v>129</v>
      </c>
      <c r="B22" s="253"/>
      <c r="C22" s="253"/>
      <c r="D22" s="253"/>
      <c r="E22" s="253"/>
      <c r="F22" s="253"/>
      <c r="G22" s="254"/>
      <c r="H22" s="7">
        <v>87000000</v>
      </c>
    </row>
    <row r="23" spans="1:8" ht="18.75" x14ac:dyDescent="0.3">
      <c r="A23" s="252" t="s">
        <v>130</v>
      </c>
      <c r="B23" s="253"/>
      <c r="C23" s="253"/>
      <c r="D23" s="253"/>
      <c r="E23" s="253"/>
      <c r="F23" s="253"/>
      <c r="G23" s="254"/>
      <c r="H23" s="7">
        <v>87000000</v>
      </c>
    </row>
    <row r="24" spans="1:8" ht="18.75" x14ac:dyDescent="0.3">
      <c r="A24" s="252" t="s">
        <v>131</v>
      </c>
      <c r="B24" s="253"/>
      <c r="C24" s="253"/>
      <c r="D24" s="253"/>
      <c r="E24" s="253"/>
      <c r="F24" s="253"/>
      <c r="G24" s="254"/>
      <c r="H24" s="7">
        <v>103443000</v>
      </c>
    </row>
    <row r="25" spans="1:8" ht="18.75" x14ac:dyDescent="0.3">
      <c r="A25" s="252" t="s">
        <v>132</v>
      </c>
      <c r="B25" s="253"/>
      <c r="C25" s="253"/>
      <c r="D25" s="253"/>
      <c r="E25" s="253"/>
      <c r="F25" s="253"/>
      <c r="G25" s="254"/>
      <c r="H25" s="7">
        <v>4077680000</v>
      </c>
    </row>
    <row r="26" spans="1:8" ht="19.5" x14ac:dyDescent="0.35">
      <c r="A26" s="266" t="s">
        <v>133</v>
      </c>
      <c r="B26" s="266"/>
      <c r="C26" s="266"/>
      <c r="D26" s="266"/>
      <c r="E26" s="266"/>
      <c r="F26" s="266"/>
      <c r="G26" s="266"/>
      <c r="H26" s="36">
        <f>H27+H28</f>
        <v>783000000</v>
      </c>
    </row>
    <row r="27" spans="1:8" ht="18.75" x14ac:dyDescent="0.3">
      <c r="A27" s="262" t="s">
        <v>134</v>
      </c>
      <c r="B27" s="263"/>
      <c r="C27" s="263"/>
      <c r="D27" s="263"/>
      <c r="E27" s="263"/>
      <c r="F27" s="263"/>
      <c r="G27" s="264"/>
      <c r="H27" s="7">
        <f>H16</f>
        <v>160875000</v>
      </c>
    </row>
    <row r="28" spans="1:8" ht="18.75" x14ac:dyDescent="0.3">
      <c r="A28" s="252" t="s">
        <v>132</v>
      </c>
      <c r="B28" s="253"/>
      <c r="C28" s="253"/>
      <c r="D28" s="253"/>
      <c r="E28" s="253"/>
      <c r="F28" s="253"/>
      <c r="G28" s="254"/>
      <c r="H28" s="7">
        <v>622125000</v>
      </c>
    </row>
    <row r="29" spans="1:8" ht="18.75" x14ac:dyDescent="0.3">
      <c r="A29" s="265" t="s">
        <v>135</v>
      </c>
      <c r="B29" s="265"/>
      <c r="C29" s="265"/>
      <c r="D29" s="265"/>
      <c r="E29" s="265"/>
      <c r="F29" s="265"/>
      <c r="G29" s="265"/>
      <c r="H29" s="8">
        <f>SUM(H30:H33)</f>
        <v>54800000</v>
      </c>
    </row>
    <row r="30" spans="1:8" ht="18.75" x14ac:dyDescent="0.3">
      <c r="A30" s="257" t="s">
        <v>136</v>
      </c>
      <c r="B30" s="257"/>
      <c r="C30" s="257"/>
      <c r="D30" s="257"/>
      <c r="E30" s="257"/>
      <c r="F30" s="257"/>
      <c r="G30" s="257"/>
      <c r="H30" s="7">
        <v>0</v>
      </c>
    </row>
    <row r="31" spans="1:8" ht="18.75" x14ac:dyDescent="0.3">
      <c r="A31" s="257" t="s">
        <v>137</v>
      </c>
      <c r="B31" s="257"/>
      <c r="C31" s="257"/>
      <c r="D31" s="257"/>
      <c r="E31" s="257"/>
      <c r="F31" s="257"/>
      <c r="G31" s="257"/>
      <c r="H31" s="7">
        <v>0</v>
      </c>
    </row>
    <row r="32" spans="1:8" ht="18.75" x14ac:dyDescent="0.3">
      <c r="A32" s="255" t="s">
        <v>138</v>
      </c>
      <c r="B32" s="255"/>
      <c r="C32" s="255"/>
      <c r="D32" s="255"/>
      <c r="E32" s="255"/>
      <c r="F32" s="255"/>
      <c r="G32" s="255"/>
      <c r="H32" s="7">
        <v>34800000</v>
      </c>
    </row>
    <row r="33" spans="1:8" ht="18.75" x14ac:dyDescent="0.3">
      <c r="A33" s="255" t="s">
        <v>139</v>
      </c>
      <c r="B33" s="255"/>
      <c r="C33" s="255"/>
      <c r="D33" s="255"/>
      <c r="E33" s="255"/>
      <c r="F33" s="255"/>
      <c r="G33" s="255"/>
      <c r="H33" s="7">
        <v>20000000</v>
      </c>
    </row>
    <row r="34" spans="1:8" ht="18.75" x14ac:dyDescent="0.3">
      <c r="A34" s="269"/>
      <c r="B34" s="269"/>
      <c r="C34" s="269"/>
      <c r="D34" s="269"/>
      <c r="E34" s="269"/>
      <c r="F34" s="269"/>
    </row>
    <row r="35" spans="1:8" ht="18.75" x14ac:dyDescent="0.3">
      <c r="A35" s="269"/>
      <c r="B35" s="269"/>
      <c r="C35" s="269"/>
      <c r="D35" s="269"/>
      <c r="E35" s="269"/>
      <c r="F35" s="269"/>
      <c r="G35" s="269"/>
    </row>
  </sheetData>
  <mergeCells count="33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3:G33"/>
    <mergeCell ref="A34:F34"/>
    <mergeCell ref="A35:G35"/>
    <mergeCell ref="A27:G27"/>
    <mergeCell ref="A28:G28"/>
    <mergeCell ref="A29:G29"/>
    <mergeCell ref="A30:G30"/>
    <mergeCell ref="A31:G31"/>
    <mergeCell ref="A32:G3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7"/>
  <sheetViews>
    <sheetView workbookViewId="0">
      <selection activeCell="H20" sqref="H20"/>
    </sheetView>
  </sheetViews>
  <sheetFormatPr defaultRowHeight="12.75" x14ac:dyDescent="0.2"/>
  <cols>
    <col min="1" max="6" width="9.140625" style="1"/>
    <col min="7" max="7" width="21" style="1" customWidth="1"/>
    <col min="8" max="8" width="28.285156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154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155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151</v>
      </c>
      <c r="B8" s="235"/>
      <c r="C8" s="235"/>
      <c r="D8" s="235"/>
      <c r="E8" s="235"/>
      <c r="F8" s="235"/>
      <c r="G8" s="235"/>
      <c r="H8" s="235"/>
    </row>
    <row r="9" spans="1:8" ht="19.5" thickBot="1" x14ac:dyDescent="0.35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70" t="s">
        <v>1</v>
      </c>
      <c r="B10" s="271"/>
      <c r="C10" s="271"/>
      <c r="D10" s="271"/>
      <c r="E10" s="271"/>
      <c r="F10" s="271"/>
      <c r="G10" s="271"/>
      <c r="H10" s="37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474750000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474750000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474750000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474750000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189900000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284850000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H18+H29</f>
        <v>8895819000</v>
      </c>
    </row>
    <row r="18" spans="1:8" ht="18.75" x14ac:dyDescent="0.3">
      <c r="A18" s="243" t="s">
        <v>156</v>
      </c>
      <c r="B18" s="243"/>
      <c r="C18" s="243"/>
      <c r="D18" s="243"/>
      <c r="E18" s="243"/>
      <c r="F18" s="243"/>
      <c r="G18" s="243"/>
      <c r="H18" s="5">
        <f>H19+H26</f>
        <v>8821419000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7147419000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SUM(H21:H25)</f>
        <v>7147419000</v>
      </c>
    </row>
    <row r="21" spans="1:8" ht="18.75" x14ac:dyDescent="0.3">
      <c r="A21" s="262" t="s">
        <v>128</v>
      </c>
      <c r="B21" s="263"/>
      <c r="C21" s="263"/>
      <c r="D21" s="263"/>
      <c r="E21" s="263"/>
      <c r="F21" s="263"/>
      <c r="G21" s="264"/>
      <c r="H21" s="7">
        <f>H15</f>
        <v>189900000</v>
      </c>
    </row>
    <row r="22" spans="1:8" ht="18.75" x14ac:dyDescent="0.3">
      <c r="A22" s="252" t="s">
        <v>129</v>
      </c>
      <c r="B22" s="253"/>
      <c r="C22" s="253"/>
      <c r="D22" s="253"/>
      <c r="E22" s="253"/>
      <c r="F22" s="253"/>
      <c r="G22" s="254"/>
      <c r="H22" s="7">
        <v>186000000</v>
      </c>
    </row>
    <row r="23" spans="1:8" ht="18.75" x14ac:dyDescent="0.3">
      <c r="A23" s="252" t="s">
        <v>130</v>
      </c>
      <c r="B23" s="253"/>
      <c r="C23" s="253"/>
      <c r="D23" s="253"/>
      <c r="E23" s="253"/>
      <c r="F23" s="253"/>
      <c r="G23" s="254"/>
      <c r="H23" s="7">
        <v>186000000</v>
      </c>
    </row>
    <row r="24" spans="1:8" ht="18.75" x14ac:dyDescent="0.3">
      <c r="A24" s="252" t="s">
        <v>131</v>
      </c>
      <c r="B24" s="253"/>
      <c r="C24" s="253"/>
      <c r="D24" s="253"/>
      <c r="E24" s="253"/>
      <c r="F24" s="253"/>
      <c r="G24" s="254"/>
      <c r="H24" s="7">
        <v>221154000</v>
      </c>
    </row>
    <row r="25" spans="1:8" ht="18.75" x14ac:dyDescent="0.3">
      <c r="A25" s="252" t="s">
        <v>132</v>
      </c>
      <c r="B25" s="253"/>
      <c r="C25" s="253"/>
      <c r="D25" s="253"/>
      <c r="E25" s="253"/>
      <c r="F25" s="253"/>
      <c r="G25" s="254"/>
      <c r="H25" s="7">
        <v>6364365000</v>
      </c>
    </row>
    <row r="26" spans="1:8" ht="19.5" x14ac:dyDescent="0.35">
      <c r="A26" s="266" t="s">
        <v>133</v>
      </c>
      <c r="B26" s="266"/>
      <c r="C26" s="266"/>
      <c r="D26" s="266"/>
      <c r="E26" s="266"/>
      <c r="F26" s="266"/>
      <c r="G26" s="266"/>
      <c r="H26" s="36">
        <f>H27+H28</f>
        <v>1674000000</v>
      </c>
    </row>
    <row r="27" spans="1:8" ht="18.75" x14ac:dyDescent="0.3">
      <c r="A27" s="262" t="s">
        <v>134</v>
      </c>
      <c r="B27" s="263"/>
      <c r="C27" s="263"/>
      <c r="D27" s="263"/>
      <c r="E27" s="263"/>
      <c r="F27" s="263"/>
      <c r="G27" s="264"/>
      <c r="H27" s="7">
        <f>H16</f>
        <v>284850000</v>
      </c>
    </row>
    <row r="28" spans="1:8" ht="18.75" x14ac:dyDescent="0.3">
      <c r="A28" s="252" t="s">
        <v>132</v>
      </c>
      <c r="B28" s="253"/>
      <c r="C28" s="253"/>
      <c r="D28" s="253"/>
      <c r="E28" s="253"/>
      <c r="F28" s="253"/>
      <c r="G28" s="254"/>
      <c r="H28" s="7">
        <v>1389150000</v>
      </c>
    </row>
    <row r="29" spans="1:8" ht="18.75" x14ac:dyDescent="0.3">
      <c r="A29" s="265" t="s">
        <v>135</v>
      </c>
      <c r="B29" s="265"/>
      <c r="C29" s="265"/>
      <c r="D29" s="265"/>
      <c r="E29" s="265"/>
      <c r="F29" s="265"/>
      <c r="G29" s="265"/>
      <c r="H29" s="8">
        <f>SUM(H30:H33)</f>
        <v>74400000</v>
      </c>
    </row>
    <row r="30" spans="1:8" ht="18.75" x14ac:dyDescent="0.3">
      <c r="A30" s="257" t="s">
        <v>136</v>
      </c>
      <c r="B30" s="257"/>
      <c r="C30" s="257"/>
      <c r="D30" s="257"/>
      <c r="E30" s="257"/>
      <c r="F30" s="257"/>
      <c r="G30" s="257"/>
      <c r="H30" s="7">
        <v>0</v>
      </c>
    </row>
    <row r="31" spans="1:8" ht="18.75" x14ac:dyDescent="0.3">
      <c r="A31" s="257" t="s">
        <v>137</v>
      </c>
      <c r="B31" s="257"/>
      <c r="C31" s="257"/>
      <c r="D31" s="257"/>
      <c r="E31" s="257"/>
      <c r="F31" s="257"/>
      <c r="G31" s="257"/>
      <c r="H31" s="7">
        <v>0</v>
      </c>
    </row>
    <row r="32" spans="1:8" ht="18.75" x14ac:dyDescent="0.3">
      <c r="A32" s="255" t="s">
        <v>138</v>
      </c>
      <c r="B32" s="255"/>
      <c r="C32" s="255"/>
      <c r="D32" s="255"/>
      <c r="E32" s="255"/>
      <c r="F32" s="255"/>
      <c r="G32" s="255"/>
      <c r="H32" s="7">
        <v>74400000</v>
      </c>
    </row>
    <row r="33" spans="1:8" ht="18.75" x14ac:dyDescent="0.3">
      <c r="A33" s="255" t="s">
        <v>139</v>
      </c>
      <c r="B33" s="255"/>
      <c r="C33" s="255"/>
      <c r="D33" s="255"/>
      <c r="E33" s="255"/>
      <c r="F33" s="255"/>
      <c r="G33" s="255"/>
      <c r="H33" s="7">
        <v>0</v>
      </c>
    </row>
    <row r="34" spans="1:8" ht="18.75" x14ac:dyDescent="0.3">
      <c r="A34" s="269"/>
      <c r="B34" s="269"/>
      <c r="C34" s="269"/>
      <c r="D34" s="269"/>
      <c r="E34" s="269"/>
      <c r="F34" s="269"/>
    </row>
    <row r="35" spans="1:8" ht="18.75" x14ac:dyDescent="0.3">
      <c r="A35" s="269"/>
      <c r="B35" s="269"/>
      <c r="C35" s="269"/>
      <c r="D35" s="269"/>
      <c r="E35" s="269"/>
      <c r="F35" s="269"/>
      <c r="G35" s="269"/>
    </row>
    <row r="36" spans="1:8" ht="16.5" x14ac:dyDescent="0.25">
      <c r="A36" s="38"/>
      <c r="B36" s="38"/>
      <c r="C36" s="38"/>
      <c r="D36" s="38"/>
      <c r="E36" s="38"/>
      <c r="F36" s="38"/>
      <c r="G36" s="38"/>
      <c r="H36" s="39"/>
    </row>
    <row r="37" spans="1:8" ht="18.75" x14ac:dyDescent="0.3">
      <c r="A37" s="269"/>
      <c r="B37" s="269"/>
      <c r="C37" s="269"/>
      <c r="D37" s="269"/>
      <c r="E37" s="269"/>
      <c r="F37" s="269"/>
      <c r="G37" s="269"/>
    </row>
  </sheetData>
  <mergeCells count="34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3:G33"/>
    <mergeCell ref="A34:F34"/>
    <mergeCell ref="A35:G35"/>
    <mergeCell ref="A37:G37"/>
    <mergeCell ref="A27:G27"/>
    <mergeCell ref="A28:G28"/>
    <mergeCell ref="A29:G29"/>
    <mergeCell ref="A30:G30"/>
    <mergeCell ref="A31:G31"/>
    <mergeCell ref="A32:G3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9"/>
  <sheetViews>
    <sheetView workbookViewId="0">
      <selection sqref="A1:XFD1048576"/>
    </sheetView>
  </sheetViews>
  <sheetFormatPr defaultRowHeight="14.25" x14ac:dyDescent="0.25"/>
  <cols>
    <col min="1" max="1" width="3.85546875" customWidth="1"/>
    <col min="2" max="2" width="44.85546875" customWidth="1"/>
    <col min="3" max="3" width="9.42578125" style="78" customWidth="1"/>
    <col min="4" max="4" width="6.140625" customWidth="1"/>
    <col min="5" max="5" width="20.85546875" customWidth="1"/>
    <col min="6" max="6" width="13.7109375" customWidth="1"/>
    <col min="7" max="7" width="17.28515625" customWidth="1"/>
    <col min="8" max="8" width="18" customWidth="1"/>
    <col min="9" max="9" width="15.7109375" bestFit="1" customWidth="1"/>
    <col min="10" max="10" width="16.28515625" bestFit="1" customWidth="1"/>
  </cols>
  <sheetData>
    <row r="1" spans="1:9" s="40" customFormat="1" ht="15" x14ac:dyDescent="0.25">
      <c r="A1" s="274" t="s">
        <v>157</v>
      </c>
      <c r="B1" s="274"/>
      <c r="C1" s="274" t="s">
        <v>158</v>
      </c>
      <c r="D1" s="274"/>
      <c r="E1" s="274"/>
      <c r="F1" s="274"/>
      <c r="G1" s="274"/>
    </row>
    <row r="2" spans="1:9" s="40" customFormat="1" ht="15" x14ac:dyDescent="0.25">
      <c r="A2" s="274" t="s">
        <v>20</v>
      </c>
      <c r="B2" s="274"/>
      <c r="C2" s="274" t="s">
        <v>159</v>
      </c>
      <c r="D2" s="274"/>
      <c r="E2" s="274"/>
      <c r="F2" s="274"/>
      <c r="G2" s="274"/>
    </row>
    <row r="3" spans="1:9" s="40" customFormat="1" ht="15" x14ac:dyDescent="0.25">
      <c r="C3" s="41"/>
    </row>
    <row r="4" spans="1:9" s="40" customFormat="1" ht="15" x14ac:dyDescent="0.25">
      <c r="A4" s="274" t="s">
        <v>160</v>
      </c>
      <c r="B4" s="274"/>
      <c r="C4" s="274"/>
      <c r="D4" s="274"/>
      <c r="E4" s="274"/>
      <c r="F4" s="274"/>
      <c r="G4" s="274"/>
    </row>
    <row r="5" spans="1:9" s="42" customFormat="1" ht="15" x14ac:dyDescent="0.25">
      <c r="C5" s="43"/>
    </row>
    <row r="6" spans="1:9" s="40" customFormat="1" ht="38.25" x14ac:dyDescent="0.25">
      <c r="A6" s="44" t="s">
        <v>161</v>
      </c>
      <c r="B6" s="45" t="s">
        <v>162</v>
      </c>
      <c r="C6" s="46" t="s">
        <v>163</v>
      </c>
      <c r="D6" s="47" t="s">
        <v>164</v>
      </c>
      <c r="E6" s="44" t="s">
        <v>165</v>
      </c>
      <c r="F6" s="44" t="s">
        <v>166</v>
      </c>
      <c r="G6" s="44" t="s">
        <v>167</v>
      </c>
    </row>
    <row r="7" spans="1:9" s="54" customFormat="1" ht="20.100000000000001" customHeight="1" x14ac:dyDescent="0.25">
      <c r="A7" s="48" t="s">
        <v>10</v>
      </c>
      <c r="B7" s="49" t="s">
        <v>168</v>
      </c>
      <c r="C7" s="50"/>
      <c r="D7" s="51"/>
      <c r="E7" s="52">
        <f>E8+E60</f>
        <v>9131336632</v>
      </c>
      <c r="F7" s="52">
        <f>F8+F60</f>
        <v>0</v>
      </c>
      <c r="G7" s="52">
        <f>G8+G60</f>
        <v>9131336632</v>
      </c>
      <c r="H7" s="53"/>
      <c r="I7" s="53">
        <f>E7-H7</f>
        <v>9131336632</v>
      </c>
    </row>
    <row r="8" spans="1:9" s="54" customFormat="1" ht="20.100000000000001" customHeight="1" x14ac:dyDescent="0.25">
      <c r="A8" s="45" t="s">
        <v>40</v>
      </c>
      <c r="B8" s="49" t="s">
        <v>169</v>
      </c>
      <c r="C8" s="50"/>
      <c r="D8" s="51"/>
      <c r="E8" s="52">
        <f>E9+E13+E16+E18+E20+E23+E28+E30+E33+E46</f>
        <v>7959215420</v>
      </c>
      <c r="F8" s="52">
        <f>F9+F13+F16+F18+F20+F23+F28+F33+F46</f>
        <v>0</v>
      </c>
      <c r="G8" s="52">
        <f>G9+G13+G16+G18+G20+G23+G28+G30+G33+G46</f>
        <v>7959215420</v>
      </c>
      <c r="H8" s="53"/>
      <c r="I8" s="53"/>
    </row>
    <row r="9" spans="1:9" s="54" customFormat="1" ht="20.100000000000001" customHeight="1" x14ac:dyDescent="0.25">
      <c r="A9" s="45">
        <v>1</v>
      </c>
      <c r="B9" s="55" t="s">
        <v>170</v>
      </c>
      <c r="C9" s="56"/>
      <c r="D9" s="57"/>
      <c r="E9" s="58">
        <f>SUM(E11:E12)</f>
        <v>2069188902</v>
      </c>
      <c r="F9" s="58">
        <f>SUM(F11:F12)</f>
        <v>0</v>
      </c>
      <c r="G9" s="58">
        <f>SUM(G11:G12)</f>
        <v>2069188902</v>
      </c>
      <c r="I9" s="54">
        <v>9131336632</v>
      </c>
    </row>
    <row r="10" spans="1:9" s="54" customFormat="1" ht="20.100000000000001" customHeight="1" x14ac:dyDescent="0.25">
      <c r="A10" s="45"/>
      <c r="B10" s="55" t="s">
        <v>171</v>
      </c>
      <c r="C10" s="56"/>
      <c r="D10" s="57"/>
      <c r="E10" s="58"/>
      <c r="F10" s="58"/>
      <c r="G10" s="58"/>
      <c r="I10" s="53">
        <f>I7-I9</f>
        <v>0</v>
      </c>
    </row>
    <row r="11" spans="1:9" s="54" customFormat="1" ht="20.100000000000001" customHeight="1" x14ac:dyDescent="0.25">
      <c r="A11" s="59" t="s">
        <v>172</v>
      </c>
      <c r="B11" s="60" t="s">
        <v>173</v>
      </c>
      <c r="C11" s="61"/>
      <c r="D11" s="62" t="s">
        <v>174</v>
      </c>
      <c r="E11" s="63">
        <v>840033902</v>
      </c>
      <c r="F11" s="63"/>
      <c r="G11" s="58">
        <f>E11-F11</f>
        <v>840033902</v>
      </c>
    </row>
    <row r="12" spans="1:9" s="54" customFormat="1" ht="20.100000000000001" customHeight="1" x14ac:dyDescent="0.25">
      <c r="A12" s="59" t="s">
        <v>172</v>
      </c>
      <c r="B12" s="60" t="s">
        <v>175</v>
      </c>
      <c r="C12" s="61"/>
      <c r="D12" s="62" t="s">
        <v>176</v>
      </c>
      <c r="E12" s="63">
        <v>1229155000</v>
      </c>
      <c r="F12" s="63"/>
      <c r="G12" s="58">
        <f>E12-F12</f>
        <v>1229155000</v>
      </c>
    </row>
    <row r="13" spans="1:9" s="54" customFormat="1" ht="20.100000000000001" customHeight="1" x14ac:dyDescent="0.25">
      <c r="A13" s="64">
        <v>2</v>
      </c>
      <c r="B13" s="55" t="s">
        <v>177</v>
      </c>
      <c r="C13" s="65"/>
      <c r="D13" s="57"/>
      <c r="E13" s="58">
        <f>SUM(E15:E15)</f>
        <v>3233280</v>
      </c>
      <c r="F13" s="58">
        <f>SUM(F15:F15)</f>
        <v>0</v>
      </c>
      <c r="G13" s="58">
        <f>SUM(G15:G15)</f>
        <v>3233280</v>
      </c>
    </row>
    <row r="14" spans="1:9" s="54" customFormat="1" ht="20.100000000000001" customHeight="1" x14ac:dyDescent="0.25">
      <c r="A14" s="64"/>
      <c r="B14" s="55" t="s">
        <v>178</v>
      </c>
      <c r="C14" s="65"/>
      <c r="D14" s="57"/>
      <c r="E14" s="58"/>
      <c r="F14" s="58"/>
      <c r="G14" s="58"/>
    </row>
    <row r="15" spans="1:9" s="54" customFormat="1" ht="20.100000000000001" customHeight="1" x14ac:dyDescent="0.25">
      <c r="A15" s="59" t="s">
        <v>172</v>
      </c>
      <c r="B15" s="60" t="s">
        <v>179</v>
      </c>
      <c r="C15" s="61"/>
      <c r="D15" s="51" t="s">
        <v>180</v>
      </c>
      <c r="E15" s="63">
        <v>3233280</v>
      </c>
      <c r="F15" s="63"/>
      <c r="G15" s="63">
        <f>E15-F15</f>
        <v>3233280</v>
      </c>
    </row>
    <row r="16" spans="1:9" s="54" customFormat="1" ht="20.100000000000001" customHeight="1" x14ac:dyDescent="0.25">
      <c r="A16" s="45">
        <v>3</v>
      </c>
      <c r="B16" s="55" t="s">
        <v>181</v>
      </c>
      <c r="C16" s="65"/>
      <c r="D16" s="66" t="s">
        <v>182</v>
      </c>
      <c r="E16" s="58">
        <v>7418578</v>
      </c>
      <c r="F16" s="58"/>
      <c r="G16" s="58">
        <f>E16-F16</f>
        <v>7418578</v>
      </c>
    </row>
    <row r="17" spans="1:10" s="54" customFormat="1" ht="20.100000000000001" customHeight="1" x14ac:dyDescent="0.25">
      <c r="A17" s="48"/>
      <c r="B17" s="55" t="s">
        <v>178</v>
      </c>
      <c r="C17" s="65"/>
      <c r="D17" s="66"/>
      <c r="E17" s="58"/>
      <c r="F17" s="58"/>
      <c r="G17" s="58"/>
    </row>
    <row r="18" spans="1:10" s="54" customFormat="1" ht="20.100000000000001" customHeight="1" x14ac:dyDescent="0.25">
      <c r="A18" s="45">
        <v>4</v>
      </c>
      <c r="B18" s="55" t="s">
        <v>183</v>
      </c>
      <c r="C18" s="65"/>
      <c r="D18" s="66" t="s">
        <v>184</v>
      </c>
      <c r="E18" s="58">
        <v>13780000</v>
      </c>
      <c r="F18" s="58"/>
      <c r="G18" s="58">
        <f t="shared" ref="G18:G62" si="0">E18-F18</f>
        <v>13780000</v>
      </c>
    </row>
    <row r="19" spans="1:10" s="54" customFormat="1" ht="20.100000000000001" customHeight="1" x14ac:dyDescent="0.25">
      <c r="A19" s="48"/>
      <c r="B19" s="55" t="s">
        <v>178</v>
      </c>
      <c r="C19" s="65"/>
      <c r="D19" s="66"/>
      <c r="E19" s="58"/>
      <c r="F19" s="58"/>
      <c r="G19" s="58"/>
    </row>
    <row r="20" spans="1:10" s="54" customFormat="1" ht="20.100000000000001" customHeight="1" x14ac:dyDescent="0.25">
      <c r="A20" s="45">
        <v>5</v>
      </c>
      <c r="B20" s="55" t="s">
        <v>185</v>
      </c>
      <c r="C20" s="65"/>
      <c r="D20" s="66"/>
      <c r="E20" s="58">
        <f>SUM(E22:E22)</f>
        <v>95200000</v>
      </c>
      <c r="F20" s="58">
        <f>SUM(F22:F22)</f>
        <v>0</v>
      </c>
      <c r="G20" s="58">
        <f>SUM(G22:G22)</f>
        <v>95200000</v>
      </c>
    </row>
    <row r="21" spans="1:10" s="54" customFormat="1" ht="20.100000000000001" customHeight="1" x14ac:dyDescent="0.25">
      <c r="A21" s="45"/>
      <c r="B21" s="55" t="s">
        <v>186</v>
      </c>
      <c r="C21" s="61"/>
      <c r="D21" s="51"/>
      <c r="E21" s="63"/>
      <c r="F21" s="67"/>
      <c r="G21" s="63"/>
    </row>
    <row r="22" spans="1:10" s="54" customFormat="1" ht="20.100000000000001" customHeight="1" x14ac:dyDescent="0.25">
      <c r="A22" s="45"/>
      <c r="B22" s="60" t="s">
        <v>187</v>
      </c>
      <c r="C22" s="61"/>
      <c r="D22" s="51" t="s">
        <v>188</v>
      </c>
      <c r="E22" s="63">
        <v>95200000</v>
      </c>
      <c r="F22" s="67"/>
      <c r="G22" s="63">
        <f t="shared" si="0"/>
        <v>95200000</v>
      </c>
    </row>
    <row r="23" spans="1:10" s="54" customFormat="1" ht="20.100000000000001" customHeight="1" x14ac:dyDescent="0.25">
      <c r="A23" s="45">
        <v>6</v>
      </c>
      <c r="B23" s="55" t="s">
        <v>189</v>
      </c>
      <c r="C23" s="65"/>
      <c r="D23" s="66"/>
      <c r="E23" s="58">
        <f>SUM(E24+E27)</f>
        <v>163090000</v>
      </c>
      <c r="F23" s="58">
        <f>SUM(F24:F27)</f>
        <v>0</v>
      </c>
      <c r="G23" s="58">
        <f t="shared" si="0"/>
        <v>163090000</v>
      </c>
    </row>
    <row r="24" spans="1:10" s="54" customFormat="1" ht="20.100000000000001" customHeight="1" x14ac:dyDescent="0.25">
      <c r="A24" s="68" t="s">
        <v>190</v>
      </c>
      <c r="B24" s="55" t="s">
        <v>191</v>
      </c>
      <c r="C24" s="65"/>
      <c r="D24" s="66" t="s">
        <v>192</v>
      </c>
      <c r="E24" s="58">
        <f>SUM(E25:E26)</f>
        <v>10310000</v>
      </c>
      <c r="F24" s="58"/>
      <c r="G24" s="58">
        <f t="shared" si="0"/>
        <v>10310000</v>
      </c>
    </row>
    <row r="25" spans="1:10" s="54" customFormat="1" ht="20.100000000000001" customHeight="1" x14ac:dyDescent="0.25">
      <c r="A25" s="68"/>
      <c r="B25" s="55" t="s">
        <v>193</v>
      </c>
      <c r="C25" s="65"/>
      <c r="D25" s="66" t="s">
        <v>192</v>
      </c>
      <c r="E25" s="58">
        <v>2210000</v>
      </c>
      <c r="F25" s="58"/>
      <c r="G25" s="58">
        <f t="shared" si="0"/>
        <v>2210000</v>
      </c>
    </row>
    <row r="26" spans="1:10" s="54" customFormat="1" ht="20.100000000000001" customHeight="1" x14ac:dyDescent="0.25">
      <c r="A26" s="68"/>
      <c r="B26" s="55" t="s">
        <v>194</v>
      </c>
      <c r="C26" s="65"/>
      <c r="D26" s="66" t="s">
        <v>195</v>
      </c>
      <c r="E26" s="58">
        <v>8100000</v>
      </c>
      <c r="F26" s="58"/>
      <c r="G26" s="58">
        <f t="shared" si="0"/>
        <v>8100000</v>
      </c>
    </row>
    <row r="27" spans="1:10" s="54" customFormat="1" ht="20.100000000000001" customHeight="1" x14ac:dyDescent="0.25">
      <c r="A27" s="68" t="s">
        <v>196</v>
      </c>
      <c r="B27" s="55" t="s">
        <v>197</v>
      </c>
      <c r="C27" s="65"/>
      <c r="D27" s="66" t="s">
        <v>198</v>
      </c>
      <c r="E27" s="58">
        <v>152780000</v>
      </c>
      <c r="F27" s="58"/>
      <c r="G27" s="58">
        <f t="shared" si="0"/>
        <v>152780000</v>
      </c>
    </row>
    <row r="28" spans="1:10" s="69" customFormat="1" ht="20.100000000000001" customHeight="1" x14ac:dyDescent="0.25">
      <c r="A28" s="45">
        <v>7</v>
      </c>
      <c r="B28" s="55" t="s">
        <v>199</v>
      </c>
      <c r="C28" s="65"/>
      <c r="D28" s="66" t="s">
        <v>200</v>
      </c>
      <c r="E28" s="58">
        <f>SUM(E29:E29)</f>
        <v>4026896832</v>
      </c>
      <c r="F28" s="58">
        <f>SUM(F29:F29)</f>
        <v>0</v>
      </c>
      <c r="G28" s="58">
        <f t="shared" si="0"/>
        <v>4026896832</v>
      </c>
      <c r="J28" s="70"/>
    </row>
    <row r="29" spans="1:10" s="69" customFormat="1" ht="20.100000000000001" customHeight="1" x14ac:dyDescent="0.25">
      <c r="A29" s="48" t="s">
        <v>201</v>
      </c>
      <c r="B29" s="60" t="s">
        <v>169</v>
      </c>
      <c r="C29" s="61"/>
      <c r="D29" s="51" t="s">
        <v>200</v>
      </c>
      <c r="E29" s="63">
        <v>4026896832</v>
      </c>
      <c r="F29" s="63"/>
      <c r="G29" s="63">
        <f t="shared" si="0"/>
        <v>4026896832</v>
      </c>
      <c r="J29" s="70"/>
    </row>
    <row r="30" spans="1:10" s="69" customFormat="1" ht="20.100000000000001" customHeight="1" x14ac:dyDescent="0.25">
      <c r="A30" s="45">
        <v>8</v>
      </c>
      <c r="B30" s="55" t="s">
        <v>202</v>
      </c>
      <c r="C30" s="65"/>
      <c r="D30" s="66"/>
      <c r="E30" s="58">
        <f>SUM(E31:E32)</f>
        <v>339668000</v>
      </c>
      <c r="F30" s="58">
        <f>SUM(F31:F32)</f>
        <v>0</v>
      </c>
      <c r="G30" s="58">
        <f>SUM(G31:G32)</f>
        <v>339668000</v>
      </c>
      <c r="J30" s="70"/>
    </row>
    <row r="31" spans="1:10" s="69" customFormat="1" ht="20.100000000000001" customHeight="1" x14ac:dyDescent="0.25">
      <c r="A31" s="59" t="s">
        <v>172</v>
      </c>
      <c r="B31" s="60" t="s">
        <v>203</v>
      </c>
      <c r="C31" s="61"/>
      <c r="D31" s="51" t="s">
        <v>204</v>
      </c>
      <c r="E31" s="63">
        <v>62668000</v>
      </c>
      <c r="F31" s="63"/>
      <c r="G31" s="63">
        <f>E31-F31</f>
        <v>62668000</v>
      </c>
      <c r="J31" s="70"/>
    </row>
    <row r="32" spans="1:10" s="69" customFormat="1" ht="20.100000000000001" customHeight="1" x14ac:dyDescent="0.25">
      <c r="A32" s="59" t="s">
        <v>172</v>
      </c>
      <c r="B32" s="60" t="s">
        <v>205</v>
      </c>
      <c r="C32" s="61"/>
      <c r="D32" s="51" t="s">
        <v>204</v>
      </c>
      <c r="E32" s="63">
        <v>277000000</v>
      </c>
      <c r="F32" s="63"/>
      <c r="G32" s="63">
        <f>E32-F32</f>
        <v>277000000</v>
      </c>
      <c r="J32" s="70"/>
    </row>
    <row r="33" spans="1:10" s="69" customFormat="1" ht="20.100000000000001" customHeight="1" x14ac:dyDescent="0.25">
      <c r="A33" s="45">
        <v>8</v>
      </c>
      <c r="B33" s="55" t="s">
        <v>206</v>
      </c>
      <c r="C33" s="65"/>
      <c r="D33" s="66"/>
      <c r="E33" s="58">
        <f>SUM(E34:E45)</f>
        <v>299598528</v>
      </c>
      <c r="F33" s="58">
        <f>SUM(F34:F45)</f>
        <v>0</v>
      </c>
      <c r="G33" s="58">
        <f t="shared" si="0"/>
        <v>299598528</v>
      </c>
      <c r="H33" s="70">
        <f>E34+E39</f>
        <v>236398528</v>
      </c>
      <c r="J33" s="70"/>
    </row>
    <row r="34" spans="1:10" s="54" customFormat="1" ht="18.75" customHeight="1" x14ac:dyDescent="0.25">
      <c r="A34" s="59" t="s">
        <v>172</v>
      </c>
      <c r="B34" s="60" t="s">
        <v>207</v>
      </c>
      <c r="C34" s="61"/>
      <c r="D34" s="51" t="s">
        <v>208</v>
      </c>
      <c r="E34" s="63">
        <v>138798528</v>
      </c>
      <c r="F34" s="63"/>
      <c r="G34" s="63">
        <f t="shared" si="0"/>
        <v>138798528</v>
      </c>
      <c r="H34" s="53"/>
      <c r="J34" s="53"/>
    </row>
    <row r="35" spans="1:10" s="54" customFormat="1" ht="0.75" hidden="1" customHeight="1" x14ac:dyDescent="0.25">
      <c r="A35" s="59" t="s">
        <v>172</v>
      </c>
      <c r="B35" s="60" t="s">
        <v>209</v>
      </c>
      <c r="C35" s="61"/>
      <c r="D35" s="51" t="s">
        <v>208</v>
      </c>
      <c r="E35" s="63"/>
      <c r="F35" s="63"/>
      <c r="G35" s="63">
        <f t="shared" si="0"/>
        <v>0</v>
      </c>
      <c r="H35" s="53"/>
    </row>
    <row r="36" spans="1:10" s="54" customFormat="1" ht="19.5" hidden="1" customHeight="1" x14ac:dyDescent="0.25">
      <c r="A36" s="59" t="s">
        <v>172</v>
      </c>
      <c r="B36" s="60" t="s">
        <v>210</v>
      </c>
      <c r="C36" s="61"/>
      <c r="D36" s="51" t="s">
        <v>208</v>
      </c>
      <c r="E36" s="63"/>
      <c r="F36" s="63"/>
      <c r="G36" s="63">
        <f>E36-F36</f>
        <v>0</v>
      </c>
    </row>
    <row r="37" spans="1:10" s="54" customFormat="1" ht="19.5" hidden="1" customHeight="1" x14ac:dyDescent="0.25">
      <c r="A37" s="59" t="s">
        <v>172</v>
      </c>
      <c r="B37" s="60" t="s">
        <v>211</v>
      </c>
      <c r="C37" s="61"/>
      <c r="D37" s="51" t="s">
        <v>208</v>
      </c>
      <c r="E37" s="63"/>
      <c r="F37" s="63"/>
      <c r="G37" s="63">
        <f t="shared" si="0"/>
        <v>0</v>
      </c>
      <c r="H37" s="53"/>
    </row>
    <row r="38" spans="1:10" s="54" customFormat="1" ht="0.75" hidden="1" customHeight="1" x14ac:dyDescent="0.25">
      <c r="A38" s="59" t="s">
        <v>172</v>
      </c>
      <c r="B38" s="60" t="s">
        <v>212</v>
      </c>
      <c r="C38" s="61"/>
      <c r="D38" s="51" t="s">
        <v>208</v>
      </c>
      <c r="E38" s="63"/>
      <c r="F38" s="63"/>
      <c r="G38" s="63">
        <f t="shared" si="0"/>
        <v>0</v>
      </c>
    </row>
    <row r="39" spans="1:10" s="54" customFormat="1" ht="18.75" customHeight="1" x14ac:dyDescent="0.25">
      <c r="A39" s="59" t="s">
        <v>172</v>
      </c>
      <c r="B39" s="60" t="s">
        <v>213</v>
      </c>
      <c r="C39" s="61"/>
      <c r="D39" s="51" t="s">
        <v>208</v>
      </c>
      <c r="E39" s="63">
        <v>97600000</v>
      </c>
      <c r="F39" s="63"/>
      <c r="G39" s="63">
        <f t="shared" si="0"/>
        <v>97600000</v>
      </c>
      <c r="H39" s="53"/>
      <c r="J39" s="53"/>
    </row>
    <row r="40" spans="1:10" s="54" customFormat="1" ht="19.5" hidden="1" customHeight="1" x14ac:dyDescent="0.25">
      <c r="A40" s="59" t="s">
        <v>172</v>
      </c>
      <c r="B40" s="60" t="s">
        <v>214</v>
      </c>
      <c r="C40" s="61"/>
      <c r="D40" s="51" t="s">
        <v>208</v>
      </c>
      <c r="E40" s="63"/>
      <c r="F40" s="63"/>
      <c r="G40" s="63">
        <f t="shared" si="0"/>
        <v>0</v>
      </c>
      <c r="I40" s="71"/>
    </row>
    <row r="41" spans="1:10" s="54" customFormat="1" ht="17.25" customHeight="1" x14ac:dyDescent="0.25">
      <c r="A41" s="59" t="s">
        <v>172</v>
      </c>
      <c r="B41" s="60" t="s">
        <v>215</v>
      </c>
      <c r="C41" s="61"/>
      <c r="D41" s="51" t="s">
        <v>216</v>
      </c>
      <c r="E41" s="63">
        <v>63200000</v>
      </c>
      <c r="F41" s="63"/>
      <c r="G41" s="63">
        <f t="shared" si="0"/>
        <v>63200000</v>
      </c>
      <c r="H41" s="53"/>
      <c r="I41" s="71"/>
    </row>
    <row r="42" spans="1:10" s="54" customFormat="1" ht="19.5" hidden="1" customHeight="1" x14ac:dyDescent="0.25">
      <c r="A42" s="59" t="s">
        <v>172</v>
      </c>
      <c r="B42" s="60" t="s">
        <v>217</v>
      </c>
      <c r="C42" s="61"/>
      <c r="D42" s="51" t="s">
        <v>216</v>
      </c>
      <c r="E42" s="63"/>
      <c r="F42" s="63"/>
      <c r="G42" s="63">
        <f t="shared" si="0"/>
        <v>0</v>
      </c>
      <c r="H42" s="53"/>
      <c r="I42" s="71"/>
    </row>
    <row r="43" spans="1:10" s="54" customFormat="1" ht="19.5" hidden="1" customHeight="1" x14ac:dyDescent="0.25">
      <c r="A43" s="72" t="s">
        <v>172</v>
      </c>
      <c r="B43" s="60" t="s">
        <v>218</v>
      </c>
      <c r="C43" s="61"/>
      <c r="D43" s="51" t="s">
        <v>216</v>
      </c>
      <c r="E43" s="63"/>
      <c r="F43" s="63"/>
      <c r="G43" s="63">
        <f t="shared" si="0"/>
        <v>0</v>
      </c>
      <c r="H43" s="53"/>
      <c r="I43" s="71"/>
    </row>
    <row r="44" spans="1:10" s="54" customFormat="1" ht="19.5" hidden="1" customHeight="1" x14ac:dyDescent="0.25">
      <c r="A44" s="59" t="s">
        <v>172</v>
      </c>
      <c r="B44" s="60" t="s">
        <v>219</v>
      </c>
      <c r="C44" s="61"/>
      <c r="D44" s="51" t="s">
        <v>216</v>
      </c>
      <c r="E44" s="63"/>
      <c r="F44" s="63"/>
      <c r="G44" s="63">
        <f t="shared" si="0"/>
        <v>0</v>
      </c>
      <c r="H44" s="53"/>
      <c r="I44" s="71"/>
    </row>
    <row r="45" spans="1:10" s="54" customFormat="1" ht="19.5" hidden="1" customHeight="1" x14ac:dyDescent="0.25">
      <c r="A45" s="59" t="s">
        <v>172</v>
      </c>
      <c r="B45" s="60" t="s">
        <v>220</v>
      </c>
      <c r="C45" s="61"/>
      <c r="D45" s="51" t="s">
        <v>216</v>
      </c>
      <c r="E45" s="63"/>
      <c r="F45" s="63"/>
      <c r="G45" s="63">
        <f t="shared" si="0"/>
        <v>0</v>
      </c>
      <c r="H45" s="53"/>
      <c r="I45" s="71"/>
    </row>
    <row r="46" spans="1:10" s="54" customFormat="1" ht="15.75" customHeight="1" x14ac:dyDescent="0.25">
      <c r="A46" s="45">
        <v>9</v>
      </c>
      <c r="B46" s="55" t="s">
        <v>221</v>
      </c>
      <c r="C46" s="61"/>
      <c r="D46" s="51" t="s">
        <v>222</v>
      </c>
      <c r="E46" s="58">
        <f>SUM(E47:E59)</f>
        <v>941141300</v>
      </c>
      <c r="F46" s="58">
        <f>SUM(F47:F54)</f>
        <v>0</v>
      </c>
      <c r="G46" s="58">
        <f t="shared" si="0"/>
        <v>941141300</v>
      </c>
      <c r="H46" s="73"/>
      <c r="I46" s="71"/>
    </row>
    <row r="47" spans="1:10" s="54" customFormat="1" ht="19.5" hidden="1" customHeight="1" x14ac:dyDescent="0.25">
      <c r="A47" s="59" t="s">
        <v>172</v>
      </c>
      <c r="B47" s="60" t="s">
        <v>223</v>
      </c>
      <c r="C47" s="61"/>
      <c r="D47" s="51" t="s">
        <v>222</v>
      </c>
      <c r="E47" s="63"/>
      <c r="F47" s="63"/>
      <c r="G47" s="63">
        <f t="shared" si="0"/>
        <v>0</v>
      </c>
      <c r="H47" s="73"/>
      <c r="I47" s="71"/>
    </row>
    <row r="48" spans="1:10" s="54" customFormat="1" ht="0.75" hidden="1" customHeight="1" x14ac:dyDescent="0.25">
      <c r="A48" s="59" t="s">
        <v>172</v>
      </c>
      <c r="B48" s="60" t="s">
        <v>224</v>
      </c>
      <c r="C48" s="61"/>
      <c r="D48" s="51" t="s">
        <v>222</v>
      </c>
      <c r="E48" s="63"/>
      <c r="F48" s="63"/>
      <c r="G48" s="63">
        <f t="shared" si="0"/>
        <v>0</v>
      </c>
      <c r="H48" s="73"/>
      <c r="I48" s="71"/>
    </row>
    <row r="49" spans="1:10" s="54" customFormat="1" ht="19.5" hidden="1" customHeight="1" x14ac:dyDescent="0.25">
      <c r="A49" s="59" t="s">
        <v>172</v>
      </c>
      <c r="B49" s="60" t="s">
        <v>225</v>
      </c>
      <c r="C49" s="61"/>
      <c r="D49" s="51" t="s">
        <v>222</v>
      </c>
      <c r="E49" s="63"/>
      <c r="F49" s="63"/>
      <c r="G49" s="63">
        <f t="shared" si="0"/>
        <v>0</v>
      </c>
      <c r="H49" s="73"/>
      <c r="I49" s="71"/>
    </row>
    <row r="50" spans="1:10" s="54" customFormat="1" ht="19.5" hidden="1" customHeight="1" x14ac:dyDescent="0.25">
      <c r="A50" s="59" t="s">
        <v>172</v>
      </c>
      <c r="B50" s="60" t="s">
        <v>226</v>
      </c>
      <c r="C50" s="61"/>
      <c r="D50" s="51" t="s">
        <v>222</v>
      </c>
      <c r="E50" s="63"/>
      <c r="F50" s="63"/>
      <c r="G50" s="63">
        <f t="shared" si="0"/>
        <v>0</v>
      </c>
      <c r="H50" s="73"/>
      <c r="I50" s="71"/>
      <c r="J50" s="53"/>
    </row>
    <row r="51" spans="1:10" s="54" customFormat="1" ht="19.5" hidden="1" customHeight="1" x14ac:dyDescent="0.25">
      <c r="A51" s="59" t="s">
        <v>172</v>
      </c>
      <c r="B51" s="60" t="s">
        <v>227</v>
      </c>
      <c r="C51" s="61"/>
      <c r="D51" s="51" t="s">
        <v>222</v>
      </c>
      <c r="E51" s="63"/>
      <c r="F51" s="63"/>
      <c r="G51" s="63">
        <f t="shared" si="0"/>
        <v>0</v>
      </c>
      <c r="H51" s="73"/>
    </row>
    <row r="52" spans="1:10" s="54" customFormat="1" ht="19.5" hidden="1" customHeight="1" x14ac:dyDescent="0.25">
      <c r="A52" s="59" t="s">
        <v>172</v>
      </c>
      <c r="B52" s="60" t="s">
        <v>228</v>
      </c>
      <c r="C52" s="61"/>
      <c r="D52" s="51" t="s">
        <v>222</v>
      </c>
      <c r="E52" s="63"/>
      <c r="F52" s="63"/>
      <c r="G52" s="63">
        <f t="shared" si="0"/>
        <v>0</v>
      </c>
      <c r="H52" s="73"/>
    </row>
    <row r="53" spans="1:10" s="54" customFormat="1" ht="19.5" hidden="1" customHeight="1" x14ac:dyDescent="0.25">
      <c r="A53" s="59" t="s">
        <v>172</v>
      </c>
      <c r="B53" s="60" t="s">
        <v>229</v>
      </c>
      <c r="C53" s="61"/>
      <c r="D53" s="51" t="s">
        <v>222</v>
      </c>
      <c r="E53" s="63"/>
      <c r="F53" s="63"/>
      <c r="G53" s="63">
        <f t="shared" si="0"/>
        <v>0</v>
      </c>
      <c r="H53" s="74"/>
    </row>
    <row r="54" spans="1:10" s="54" customFormat="1" ht="18" customHeight="1" x14ac:dyDescent="0.25">
      <c r="A54" s="59" t="s">
        <v>172</v>
      </c>
      <c r="B54" s="60" t="s">
        <v>230</v>
      </c>
      <c r="C54" s="61"/>
      <c r="D54" s="51" t="s">
        <v>222</v>
      </c>
      <c r="E54" s="63"/>
      <c r="F54" s="63"/>
      <c r="G54" s="63">
        <f t="shared" si="0"/>
        <v>0</v>
      </c>
      <c r="H54" s="74"/>
    </row>
    <row r="55" spans="1:10" s="54" customFormat="1" ht="19.5" hidden="1" customHeight="1" x14ac:dyDescent="0.25">
      <c r="A55" s="59"/>
      <c r="B55" s="60" t="s">
        <v>231</v>
      </c>
      <c r="C55" s="61"/>
      <c r="D55" s="51"/>
      <c r="E55" s="63"/>
      <c r="F55" s="63"/>
      <c r="G55" s="63"/>
      <c r="H55" s="74"/>
    </row>
    <row r="56" spans="1:10" s="54" customFormat="1" ht="17.25" customHeight="1" x14ac:dyDescent="0.25">
      <c r="A56" s="59" t="s">
        <v>172</v>
      </c>
      <c r="B56" s="60" t="s">
        <v>232</v>
      </c>
      <c r="C56" s="61"/>
      <c r="D56" s="51" t="s">
        <v>222</v>
      </c>
      <c r="E56" s="63">
        <v>20220000</v>
      </c>
      <c r="F56" s="63"/>
      <c r="G56" s="63">
        <f t="shared" ref="G56" si="1">E56-F56</f>
        <v>20220000</v>
      </c>
      <c r="H56" s="73"/>
    </row>
    <row r="57" spans="1:10" s="54" customFormat="1" ht="19.5" hidden="1" customHeight="1" x14ac:dyDescent="0.25">
      <c r="A57" s="59"/>
      <c r="B57" s="60" t="s">
        <v>231</v>
      </c>
      <c r="C57" s="61" t="s">
        <v>233</v>
      </c>
      <c r="D57" s="51"/>
      <c r="E57" s="63"/>
      <c r="F57" s="63"/>
      <c r="G57" s="63"/>
      <c r="H57" s="73"/>
    </row>
    <row r="58" spans="1:10" s="54" customFormat="1" ht="0.75" hidden="1" customHeight="1" x14ac:dyDescent="0.25">
      <c r="A58" s="59" t="s">
        <v>172</v>
      </c>
      <c r="B58" s="60" t="s">
        <v>234</v>
      </c>
      <c r="C58" s="61"/>
      <c r="D58" s="51" t="s">
        <v>222</v>
      </c>
      <c r="E58" s="63"/>
      <c r="F58" s="63"/>
      <c r="G58" s="63">
        <f t="shared" ref="G58" si="2">E58-F58</f>
        <v>0</v>
      </c>
      <c r="H58" s="73"/>
      <c r="J58" s="53"/>
    </row>
    <row r="59" spans="1:10" s="54" customFormat="1" ht="20.100000000000001" customHeight="1" x14ac:dyDescent="0.25">
      <c r="A59" s="59" t="s">
        <v>172</v>
      </c>
      <c r="B59" s="60" t="s">
        <v>235</v>
      </c>
      <c r="C59" s="61"/>
      <c r="D59" s="51" t="s">
        <v>222</v>
      </c>
      <c r="E59" s="63">
        <v>920921300</v>
      </c>
      <c r="F59" s="63"/>
      <c r="G59" s="63">
        <f t="shared" si="0"/>
        <v>920921300</v>
      </c>
      <c r="H59" s="74"/>
    </row>
    <row r="60" spans="1:10" s="69" customFormat="1" ht="20.100000000000001" customHeight="1" x14ac:dyDescent="0.25">
      <c r="A60" s="64" t="s">
        <v>41</v>
      </c>
      <c r="B60" s="55" t="s">
        <v>236</v>
      </c>
      <c r="C60" s="61"/>
      <c r="D60" s="51" t="s">
        <v>200</v>
      </c>
      <c r="E60" s="58">
        <v>1172121212</v>
      </c>
      <c r="F60" s="52"/>
      <c r="G60" s="58">
        <f t="shared" si="0"/>
        <v>1172121212</v>
      </c>
      <c r="H60" s="75"/>
    </row>
    <row r="61" spans="1:10" s="54" customFormat="1" ht="20.100000000000001" customHeight="1" x14ac:dyDescent="0.25">
      <c r="A61" s="48" t="s">
        <v>11</v>
      </c>
      <c r="B61" s="60" t="s">
        <v>237</v>
      </c>
      <c r="C61" s="61"/>
      <c r="D61" s="51"/>
      <c r="E61" s="58">
        <f>SUM(E62)</f>
        <v>0</v>
      </c>
      <c r="F61" s="58"/>
      <c r="G61" s="58">
        <f t="shared" si="0"/>
        <v>0</v>
      </c>
      <c r="H61" s="76"/>
    </row>
    <row r="62" spans="1:10" s="54" customFormat="1" ht="20.100000000000001" customHeight="1" x14ac:dyDescent="0.25">
      <c r="A62" s="48">
        <v>1</v>
      </c>
      <c r="B62" s="60" t="s">
        <v>238</v>
      </c>
      <c r="C62" s="61"/>
      <c r="D62" s="51" t="s">
        <v>239</v>
      </c>
      <c r="E62" s="77"/>
      <c r="F62" s="63"/>
      <c r="G62" s="58">
        <f t="shared" si="0"/>
        <v>0</v>
      </c>
    </row>
    <row r="63" spans="1:10" s="40" customFormat="1" ht="15" x14ac:dyDescent="0.25">
      <c r="A63" s="275" t="s">
        <v>240</v>
      </c>
      <c r="B63" s="275"/>
      <c r="C63" s="275"/>
      <c r="D63" s="275"/>
      <c r="E63" s="275"/>
      <c r="F63" s="275"/>
      <c r="G63" s="275"/>
    </row>
    <row r="64" spans="1:10" s="40" customFormat="1" ht="15" x14ac:dyDescent="0.25">
      <c r="A64" s="272" t="s">
        <v>241</v>
      </c>
      <c r="B64" s="272"/>
      <c r="C64" s="273" t="s">
        <v>242</v>
      </c>
      <c r="D64" s="273"/>
      <c r="E64" s="273"/>
      <c r="F64" s="273"/>
      <c r="G64" s="273"/>
    </row>
    <row r="65" spans="1:7" s="40" customFormat="1" ht="24" customHeight="1" x14ac:dyDescent="0.25">
      <c r="C65" s="41"/>
    </row>
    <row r="66" spans="1:7" s="40" customFormat="1" ht="22.5" customHeight="1" x14ac:dyDescent="0.25">
      <c r="C66" s="41"/>
    </row>
    <row r="67" spans="1:7" s="40" customFormat="1" ht="21.75" customHeight="1" x14ac:dyDescent="0.25">
      <c r="C67" s="41"/>
    </row>
    <row r="68" spans="1:7" s="40" customFormat="1" ht="15" x14ac:dyDescent="0.25">
      <c r="A68" s="274" t="s">
        <v>243</v>
      </c>
      <c r="B68" s="274"/>
      <c r="C68" s="274" t="s">
        <v>244</v>
      </c>
      <c r="D68" s="274"/>
      <c r="E68" s="274"/>
      <c r="F68" s="274"/>
      <c r="G68" s="274"/>
    </row>
    <row r="69" spans="1:7" s="42" customFormat="1" ht="15" x14ac:dyDescent="0.25">
      <c r="C69" s="43"/>
    </row>
  </sheetData>
  <mergeCells count="10">
    <mergeCell ref="A64:B64"/>
    <mergeCell ref="C64:G64"/>
    <mergeCell ref="A68:B68"/>
    <mergeCell ref="C68:G68"/>
    <mergeCell ref="A1:B1"/>
    <mergeCell ref="C1:G1"/>
    <mergeCell ref="A2:B2"/>
    <mergeCell ref="C2:G2"/>
    <mergeCell ref="A4:G4"/>
    <mergeCell ref="A63:G6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4"/>
  <sheetViews>
    <sheetView workbookViewId="0">
      <selection sqref="A1:XFD1048576"/>
    </sheetView>
  </sheetViews>
  <sheetFormatPr defaultRowHeight="14.25" x14ac:dyDescent="0.25"/>
  <cols>
    <col min="1" max="1" width="4.85546875" customWidth="1"/>
    <col min="2" max="2" width="33" customWidth="1"/>
    <col min="3" max="3" width="9.85546875" customWidth="1"/>
    <col min="4" max="4" width="17.85546875" customWidth="1"/>
    <col min="5" max="5" width="16.28515625" customWidth="1"/>
    <col min="6" max="6" width="19.5703125" customWidth="1"/>
  </cols>
  <sheetData>
    <row r="1" spans="1:6" ht="15" x14ac:dyDescent="0.25">
      <c r="A1" s="42"/>
      <c r="B1" s="42"/>
      <c r="C1" s="42"/>
      <c r="D1" s="42"/>
      <c r="E1" s="42"/>
      <c r="F1" s="42"/>
    </row>
    <row r="2" spans="1:6" s="81" customFormat="1" ht="17.25" x14ac:dyDescent="0.3">
      <c r="A2" s="79" t="s">
        <v>245</v>
      </c>
      <c r="B2" s="79"/>
      <c r="C2" s="79"/>
      <c r="D2" s="79"/>
      <c r="E2" s="80"/>
      <c r="F2" s="80"/>
    </row>
    <row r="3" spans="1:6" s="80" customFormat="1" ht="15.75" x14ac:dyDescent="0.25">
      <c r="A3" s="79" t="s">
        <v>246</v>
      </c>
      <c r="B3" s="79"/>
      <c r="C3" s="79"/>
      <c r="D3" s="79"/>
    </row>
    <row r="4" spans="1:6" s="80" customFormat="1" ht="15.75" x14ac:dyDescent="0.25"/>
    <row r="5" spans="1:6" s="80" customFormat="1" ht="18.75" x14ac:dyDescent="0.3">
      <c r="A5" s="276" t="s">
        <v>247</v>
      </c>
      <c r="B5" s="276"/>
      <c r="C5" s="276"/>
      <c r="D5" s="276"/>
      <c r="E5" s="276"/>
      <c r="F5" s="276"/>
    </row>
    <row r="6" spans="1:6" s="80" customFormat="1" ht="15.75" x14ac:dyDescent="0.25"/>
    <row r="7" spans="1:6" s="80" customFormat="1" ht="47.25" x14ac:dyDescent="0.25">
      <c r="A7" s="82" t="s">
        <v>161</v>
      </c>
      <c r="B7" s="83" t="s">
        <v>162</v>
      </c>
      <c r="C7" s="82" t="s">
        <v>164</v>
      </c>
      <c r="D7" s="84" t="s">
        <v>248</v>
      </c>
      <c r="E7" s="82" t="s">
        <v>249</v>
      </c>
      <c r="F7" s="84" t="s">
        <v>250</v>
      </c>
    </row>
    <row r="8" spans="1:6" s="89" customFormat="1" ht="15.75" x14ac:dyDescent="0.25">
      <c r="A8" s="85" t="s">
        <v>10</v>
      </c>
      <c r="B8" s="86" t="s">
        <v>251</v>
      </c>
      <c r="C8" s="87"/>
      <c r="D8" s="88">
        <f>D9+D25</f>
        <v>9131336632</v>
      </c>
      <c r="E8" s="88">
        <f>E9+E25</f>
        <v>0</v>
      </c>
      <c r="F8" s="88">
        <f>F9+F25</f>
        <v>9131336632</v>
      </c>
    </row>
    <row r="9" spans="1:6" s="89" customFormat="1" ht="15.75" x14ac:dyDescent="0.25">
      <c r="A9" s="85" t="s">
        <v>40</v>
      </c>
      <c r="B9" s="90" t="s">
        <v>252</v>
      </c>
      <c r="C9" s="87"/>
      <c r="D9" s="88">
        <f>SUM(D10:D24)</f>
        <v>7959215420</v>
      </c>
      <c r="E9" s="88">
        <f>SUM(E10:E24)</f>
        <v>0</v>
      </c>
      <c r="F9" s="88">
        <f>SUM(F10:F24)</f>
        <v>7959215420</v>
      </c>
    </row>
    <row r="10" spans="1:6" s="89" customFormat="1" ht="15.75" x14ac:dyDescent="0.25">
      <c r="A10" s="91">
        <v>1</v>
      </c>
      <c r="B10" s="92" t="s">
        <v>173</v>
      </c>
      <c r="C10" s="93" t="s">
        <v>174</v>
      </c>
      <c r="D10" s="77">
        <f>'[1]Chi tiết'!E11</f>
        <v>840033902</v>
      </c>
      <c r="E10" s="94"/>
      <c r="F10" s="95">
        <f>D10-E10</f>
        <v>840033902</v>
      </c>
    </row>
    <row r="11" spans="1:6" s="89" customFormat="1" ht="15.75" x14ac:dyDescent="0.25">
      <c r="A11" s="91">
        <v>2</v>
      </c>
      <c r="B11" s="92" t="s">
        <v>175</v>
      </c>
      <c r="C11" s="93" t="s">
        <v>176</v>
      </c>
      <c r="D11" s="77">
        <v>1229155000</v>
      </c>
      <c r="E11" s="94"/>
      <c r="F11" s="95">
        <f t="shared" ref="F11:F28" si="0">D11-E11</f>
        <v>1229155000</v>
      </c>
    </row>
    <row r="12" spans="1:6" s="89" customFormat="1" ht="15.75" x14ac:dyDescent="0.25">
      <c r="A12" s="91">
        <v>3</v>
      </c>
      <c r="B12" s="92" t="s">
        <v>179</v>
      </c>
      <c r="C12" s="87" t="s">
        <v>180</v>
      </c>
      <c r="D12" s="77">
        <f>'[1]Chi tiết'!E15</f>
        <v>3233280</v>
      </c>
      <c r="E12" s="95">
        <v>0</v>
      </c>
      <c r="F12" s="95">
        <f t="shared" si="0"/>
        <v>3233280</v>
      </c>
    </row>
    <row r="13" spans="1:6" s="89" customFormat="1" ht="15.75" x14ac:dyDescent="0.25">
      <c r="A13" s="91">
        <v>4</v>
      </c>
      <c r="B13" s="92" t="s">
        <v>253</v>
      </c>
      <c r="C13" s="87" t="s">
        <v>254</v>
      </c>
      <c r="D13" s="77">
        <v>0</v>
      </c>
      <c r="E13" s="95">
        <f>D13*10%</f>
        <v>0</v>
      </c>
      <c r="F13" s="95">
        <f t="shared" si="0"/>
        <v>0</v>
      </c>
    </row>
    <row r="14" spans="1:6" s="89" customFormat="1" ht="15.75" x14ac:dyDescent="0.25">
      <c r="A14" s="91">
        <v>5</v>
      </c>
      <c r="B14" s="92" t="s">
        <v>255</v>
      </c>
      <c r="C14" s="87" t="s">
        <v>182</v>
      </c>
      <c r="D14" s="77">
        <f>'[1]Chi tiết'!E16</f>
        <v>7418578</v>
      </c>
      <c r="E14" s="95">
        <v>0</v>
      </c>
      <c r="F14" s="95">
        <f t="shared" si="0"/>
        <v>7418578</v>
      </c>
    </row>
    <row r="15" spans="1:6" s="89" customFormat="1" ht="15.75" x14ac:dyDescent="0.25">
      <c r="A15" s="91">
        <v>6</v>
      </c>
      <c r="B15" s="92" t="s">
        <v>256</v>
      </c>
      <c r="C15" s="87" t="s">
        <v>184</v>
      </c>
      <c r="D15" s="77">
        <f>'[1]Chi tiết'!E18</f>
        <v>13780000</v>
      </c>
      <c r="E15" s="95">
        <v>0</v>
      </c>
      <c r="F15" s="95">
        <f t="shared" si="0"/>
        <v>13780000</v>
      </c>
    </row>
    <row r="16" spans="1:6" s="89" customFormat="1" ht="15.75" x14ac:dyDescent="0.25">
      <c r="A16" s="91">
        <v>7</v>
      </c>
      <c r="B16" s="92" t="s">
        <v>257</v>
      </c>
      <c r="C16" s="87" t="s">
        <v>188</v>
      </c>
      <c r="D16" s="77">
        <f>'[1]Chi tiết'!E22</f>
        <v>95200000</v>
      </c>
      <c r="E16" s="95">
        <v>0</v>
      </c>
      <c r="F16" s="95">
        <f t="shared" si="0"/>
        <v>95200000</v>
      </c>
    </row>
    <row r="17" spans="1:10" s="96" customFormat="1" ht="15.75" x14ac:dyDescent="0.25">
      <c r="A17" s="91">
        <v>8</v>
      </c>
      <c r="B17" s="92" t="s">
        <v>199</v>
      </c>
      <c r="C17" s="87" t="s">
        <v>200</v>
      </c>
      <c r="D17" s="77">
        <v>4026896832</v>
      </c>
      <c r="E17" s="77"/>
      <c r="F17" s="95">
        <f t="shared" si="0"/>
        <v>4026896832</v>
      </c>
      <c r="I17" s="96">
        <v>227</v>
      </c>
      <c r="J17" s="96">
        <v>15</v>
      </c>
    </row>
    <row r="18" spans="1:10" s="96" customFormat="1" ht="15.75" x14ac:dyDescent="0.25">
      <c r="A18" s="91">
        <v>9</v>
      </c>
      <c r="B18" s="92" t="s">
        <v>202</v>
      </c>
      <c r="C18" s="87" t="s">
        <v>204</v>
      </c>
      <c r="D18" s="77">
        <f>'[1]Chi tiết'!E30</f>
        <v>339668000</v>
      </c>
      <c r="E18" s="77">
        <f>'[1]Chi tiết'!F30</f>
        <v>0</v>
      </c>
      <c r="F18" s="95">
        <f t="shared" si="0"/>
        <v>339668000</v>
      </c>
    </row>
    <row r="19" spans="1:10" s="96" customFormat="1" ht="15.75" x14ac:dyDescent="0.25">
      <c r="A19" s="91">
        <v>10</v>
      </c>
      <c r="B19" s="92" t="s">
        <v>206</v>
      </c>
      <c r="C19" s="87" t="s">
        <v>208</v>
      </c>
      <c r="D19" s="77">
        <v>236398528</v>
      </c>
      <c r="E19" s="77">
        <f>'[1]Chi tiết'!F34+'[1]Chi tiết'!F35+'[1]Chi tiết'!F36+'[1]Chi tiết'!F37+'[1]Chi tiết'!F38+'[1]Chi tiết'!F39+'[1]Chi tiết'!F40</f>
        <v>0</v>
      </c>
      <c r="F19" s="95">
        <f t="shared" si="0"/>
        <v>236398528</v>
      </c>
      <c r="I19" s="96">
        <v>66</v>
      </c>
      <c r="J19" s="96">
        <v>15</v>
      </c>
    </row>
    <row r="20" spans="1:10" s="96" customFormat="1" ht="15.75" x14ac:dyDescent="0.25">
      <c r="A20" s="91">
        <v>11</v>
      </c>
      <c r="B20" s="92" t="s">
        <v>206</v>
      </c>
      <c r="C20" s="87" t="s">
        <v>216</v>
      </c>
      <c r="D20" s="77">
        <v>63200000</v>
      </c>
      <c r="E20" s="77">
        <f>'[1]Chi tiết'!F41+'[1]Chi tiết'!F42+'[1]Chi tiết'!F43+'[1]Chi tiết'!F44+'[1]Chi tiết'!F45</f>
        <v>0</v>
      </c>
      <c r="F20" s="95">
        <f t="shared" si="0"/>
        <v>63200000</v>
      </c>
      <c r="I20" s="96">
        <v>5</v>
      </c>
      <c r="J20" s="96">
        <v>152</v>
      </c>
    </row>
    <row r="21" spans="1:10" s="89" customFormat="1" ht="15.75" x14ac:dyDescent="0.25">
      <c r="A21" s="91">
        <v>12</v>
      </c>
      <c r="B21" s="97" t="s">
        <v>258</v>
      </c>
      <c r="C21" s="87" t="s">
        <v>192</v>
      </c>
      <c r="D21" s="77">
        <v>2210000</v>
      </c>
      <c r="E21" s="95">
        <f>'[1]Chi tiết'!F23</f>
        <v>0</v>
      </c>
      <c r="F21" s="95">
        <f t="shared" si="0"/>
        <v>2210000</v>
      </c>
      <c r="I21" s="89">
        <f>SUM(I17:I20)</f>
        <v>298</v>
      </c>
      <c r="J21" s="89">
        <f>SUM(J17:J20)</f>
        <v>182</v>
      </c>
    </row>
    <row r="22" spans="1:10" s="89" customFormat="1" ht="15.75" x14ac:dyDescent="0.25">
      <c r="A22" s="91"/>
      <c r="B22" s="60" t="s">
        <v>194</v>
      </c>
      <c r="C22" s="87" t="s">
        <v>195</v>
      </c>
      <c r="D22" s="77">
        <v>8100000</v>
      </c>
      <c r="E22" s="95"/>
      <c r="F22" s="95">
        <f t="shared" si="0"/>
        <v>8100000</v>
      </c>
    </row>
    <row r="23" spans="1:10" s="89" customFormat="1" ht="15.75" x14ac:dyDescent="0.25">
      <c r="A23" s="91">
        <v>13</v>
      </c>
      <c r="B23" s="97" t="s">
        <v>197</v>
      </c>
      <c r="C23" s="87" t="s">
        <v>198</v>
      </c>
      <c r="D23" s="77">
        <v>152780000</v>
      </c>
      <c r="E23" s="95"/>
      <c r="F23" s="95">
        <f t="shared" si="0"/>
        <v>152780000</v>
      </c>
    </row>
    <row r="24" spans="1:10" s="89" customFormat="1" ht="15.75" x14ac:dyDescent="0.25">
      <c r="A24" s="91">
        <v>13</v>
      </c>
      <c r="B24" s="92" t="s">
        <v>221</v>
      </c>
      <c r="C24" s="87" t="s">
        <v>222</v>
      </c>
      <c r="D24" s="77">
        <v>941141300</v>
      </c>
      <c r="E24" s="95">
        <f>'[1]Chi tiết'!F46</f>
        <v>0</v>
      </c>
      <c r="F24" s="95">
        <f t="shared" si="0"/>
        <v>941141300</v>
      </c>
      <c r="I24" s="89">
        <v>25</v>
      </c>
      <c r="J24" s="89">
        <v>8</v>
      </c>
    </row>
    <row r="25" spans="1:10" s="96" customFormat="1" ht="15.75" x14ac:dyDescent="0.25">
      <c r="A25" s="98" t="s">
        <v>41</v>
      </c>
      <c r="B25" s="99" t="s">
        <v>259</v>
      </c>
      <c r="C25" s="100" t="s">
        <v>200</v>
      </c>
      <c r="D25" s="88">
        <f>SUM(D26)</f>
        <v>1172121212</v>
      </c>
      <c r="E25" s="101">
        <f>SUM(E26)</f>
        <v>0</v>
      </c>
      <c r="F25" s="101">
        <f>D25-E25</f>
        <v>1172121212</v>
      </c>
      <c r="I25" s="89">
        <f>I21+J21</f>
        <v>480</v>
      </c>
    </row>
    <row r="26" spans="1:10" s="96" customFormat="1" ht="15.75" x14ac:dyDescent="0.25">
      <c r="A26" s="91">
        <v>1</v>
      </c>
      <c r="B26" s="92" t="s">
        <v>199</v>
      </c>
      <c r="C26" s="87" t="s">
        <v>200</v>
      </c>
      <c r="D26" s="77">
        <v>1172121212</v>
      </c>
      <c r="E26" s="101">
        <f>'[1]Chi tiết'!F60</f>
        <v>0</v>
      </c>
      <c r="F26" s="95">
        <f t="shared" ref="F26" si="1">D26-E26</f>
        <v>1172121212</v>
      </c>
    </row>
    <row r="27" spans="1:10" s="89" customFormat="1" ht="15.75" x14ac:dyDescent="0.25">
      <c r="A27" s="83" t="s">
        <v>11</v>
      </c>
      <c r="B27" s="102" t="s">
        <v>260</v>
      </c>
      <c r="C27" s="87"/>
      <c r="D27" s="88">
        <f>D28</f>
        <v>0</v>
      </c>
      <c r="E27" s="103"/>
      <c r="F27" s="101">
        <f>F28</f>
        <v>0</v>
      </c>
    </row>
    <row r="28" spans="1:10" s="89" customFormat="1" ht="15.75" x14ac:dyDescent="0.25">
      <c r="A28" s="85">
        <v>1</v>
      </c>
      <c r="B28" s="92" t="s">
        <v>238</v>
      </c>
      <c r="C28" s="87" t="s">
        <v>239</v>
      </c>
      <c r="D28" s="77">
        <f>'[1]Chi tiết'!E62</f>
        <v>0</v>
      </c>
      <c r="E28" s="94"/>
      <c r="F28" s="95">
        <f t="shared" si="0"/>
        <v>0</v>
      </c>
    </row>
    <row r="29" spans="1:10" s="80" customFormat="1" ht="15.75" x14ac:dyDescent="0.25">
      <c r="A29" s="104" t="s">
        <v>261</v>
      </c>
      <c r="B29" s="104"/>
      <c r="C29" s="104"/>
      <c r="D29" s="104"/>
      <c r="E29" s="104"/>
      <c r="F29" s="104"/>
    </row>
    <row r="30" spans="1:10" s="81" customFormat="1" ht="17.25" x14ac:dyDescent="0.3">
      <c r="A30" s="277" t="s">
        <v>262</v>
      </c>
      <c r="B30" s="277"/>
      <c r="C30" s="278" t="s">
        <v>242</v>
      </c>
      <c r="D30" s="278"/>
      <c r="E30" s="278"/>
      <c r="F30" s="278"/>
    </row>
    <row r="31" spans="1:10" s="81" customFormat="1" ht="17.25" x14ac:dyDescent="0.3">
      <c r="A31" s="80"/>
      <c r="B31" s="80"/>
      <c r="C31" s="80"/>
      <c r="D31" s="80"/>
      <c r="E31" s="80"/>
      <c r="F31" s="80"/>
    </row>
    <row r="32" spans="1:10" s="81" customFormat="1" ht="17.25" x14ac:dyDescent="0.3">
      <c r="A32" s="80"/>
      <c r="B32" s="80"/>
      <c r="C32" s="80"/>
      <c r="D32" s="80"/>
      <c r="E32" s="80"/>
      <c r="F32" s="80"/>
    </row>
    <row r="33" spans="1:6" s="81" customFormat="1" ht="17.25" x14ac:dyDescent="0.3">
      <c r="A33" s="80"/>
      <c r="B33" s="80"/>
      <c r="C33" s="80"/>
      <c r="D33" s="80"/>
      <c r="E33" s="80"/>
      <c r="F33" s="80"/>
    </row>
    <row r="34" spans="1:6" s="81" customFormat="1" ht="17.25" x14ac:dyDescent="0.3">
      <c r="A34" s="79" t="s">
        <v>263</v>
      </c>
      <c r="B34" s="79"/>
      <c r="C34" s="279" t="s">
        <v>244</v>
      </c>
      <c r="D34" s="279"/>
      <c r="E34" s="279"/>
      <c r="F34" s="279"/>
    </row>
  </sheetData>
  <mergeCells count="4">
    <mergeCell ref="A5:F5"/>
    <mergeCell ref="A30:B30"/>
    <mergeCell ref="C30:F30"/>
    <mergeCell ref="C34:F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61"/>
  <sheetViews>
    <sheetView tabSelected="1" workbookViewId="0">
      <selection activeCell="G19" sqref="G19"/>
    </sheetView>
  </sheetViews>
  <sheetFormatPr defaultColWidth="11.28515625" defaultRowHeight="16.5" x14ac:dyDescent="0.25"/>
  <cols>
    <col min="1" max="1" width="9.7109375" style="106" customWidth="1"/>
    <col min="2" max="3" width="8.140625" style="106" customWidth="1"/>
    <col min="4" max="4" width="58.28515625" style="106" customWidth="1"/>
    <col min="5" max="6" width="20.42578125" style="106" customWidth="1"/>
    <col min="7" max="7" width="16.85546875" style="106" customWidth="1"/>
    <col min="8" max="8" width="48.5703125" style="106" customWidth="1"/>
    <col min="9" max="9" width="16.28515625" style="106" customWidth="1"/>
    <col min="10" max="257" width="11.28515625" style="106"/>
    <col min="258" max="260" width="12.28515625" style="106" customWidth="1"/>
    <col min="261" max="261" width="41.5703125" style="106" customWidth="1"/>
    <col min="262" max="262" width="22.140625" style="106" customWidth="1"/>
    <col min="263" max="263" width="11.28515625" style="106"/>
    <col min="264" max="264" width="16.7109375" style="106" customWidth="1"/>
    <col min="265" max="513" width="11.28515625" style="106"/>
    <col min="514" max="516" width="12.28515625" style="106" customWidth="1"/>
    <col min="517" max="517" width="41.5703125" style="106" customWidth="1"/>
    <col min="518" max="518" width="22.140625" style="106" customWidth="1"/>
    <col min="519" max="519" width="11.28515625" style="106"/>
    <col min="520" max="520" width="16.7109375" style="106" customWidth="1"/>
    <col min="521" max="769" width="11.28515625" style="106"/>
    <col min="770" max="772" width="12.28515625" style="106" customWidth="1"/>
    <col min="773" max="773" width="41.5703125" style="106" customWidth="1"/>
    <col min="774" max="774" width="22.140625" style="106" customWidth="1"/>
    <col min="775" max="775" width="11.28515625" style="106"/>
    <col min="776" max="776" width="16.7109375" style="106" customWidth="1"/>
    <col min="777" max="1025" width="11.28515625" style="106"/>
    <col min="1026" max="1028" width="12.28515625" style="106" customWidth="1"/>
    <col min="1029" max="1029" width="41.5703125" style="106" customWidth="1"/>
    <col min="1030" max="1030" width="22.140625" style="106" customWidth="1"/>
    <col min="1031" max="1031" width="11.28515625" style="106"/>
    <col min="1032" max="1032" width="16.7109375" style="106" customWidth="1"/>
    <col min="1033" max="1281" width="11.28515625" style="106"/>
    <col min="1282" max="1284" width="12.28515625" style="106" customWidth="1"/>
    <col min="1285" max="1285" width="41.5703125" style="106" customWidth="1"/>
    <col min="1286" max="1286" width="22.140625" style="106" customWidth="1"/>
    <col min="1287" max="1287" width="11.28515625" style="106"/>
    <col min="1288" max="1288" width="16.7109375" style="106" customWidth="1"/>
    <col min="1289" max="1537" width="11.28515625" style="106"/>
    <col min="1538" max="1540" width="12.28515625" style="106" customWidth="1"/>
    <col min="1541" max="1541" width="41.5703125" style="106" customWidth="1"/>
    <col min="1542" max="1542" width="22.140625" style="106" customWidth="1"/>
    <col min="1543" max="1543" width="11.28515625" style="106"/>
    <col min="1544" max="1544" width="16.7109375" style="106" customWidth="1"/>
    <col min="1545" max="1793" width="11.28515625" style="106"/>
    <col min="1794" max="1796" width="12.28515625" style="106" customWidth="1"/>
    <col min="1797" max="1797" width="41.5703125" style="106" customWidth="1"/>
    <col min="1798" max="1798" width="22.140625" style="106" customWidth="1"/>
    <col min="1799" max="1799" width="11.28515625" style="106"/>
    <col min="1800" max="1800" width="16.7109375" style="106" customWidth="1"/>
    <col min="1801" max="2049" width="11.28515625" style="106"/>
    <col min="2050" max="2052" width="12.28515625" style="106" customWidth="1"/>
    <col min="2053" max="2053" width="41.5703125" style="106" customWidth="1"/>
    <col min="2054" max="2054" width="22.140625" style="106" customWidth="1"/>
    <col min="2055" max="2055" width="11.28515625" style="106"/>
    <col min="2056" max="2056" width="16.7109375" style="106" customWidth="1"/>
    <col min="2057" max="2305" width="11.28515625" style="106"/>
    <col min="2306" max="2308" width="12.28515625" style="106" customWidth="1"/>
    <col min="2309" max="2309" width="41.5703125" style="106" customWidth="1"/>
    <col min="2310" max="2310" width="22.140625" style="106" customWidth="1"/>
    <col min="2311" max="2311" width="11.28515625" style="106"/>
    <col min="2312" max="2312" width="16.7109375" style="106" customWidth="1"/>
    <col min="2313" max="2561" width="11.28515625" style="106"/>
    <col min="2562" max="2564" width="12.28515625" style="106" customWidth="1"/>
    <col min="2565" max="2565" width="41.5703125" style="106" customWidth="1"/>
    <col min="2566" max="2566" width="22.140625" style="106" customWidth="1"/>
    <col min="2567" max="2567" width="11.28515625" style="106"/>
    <col min="2568" max="2568" width="16.7109375" style="106" customWidth="1"/>
    <col min="2569" max="2817" width="11.28515625" style="106"/>
    <col min="2818" max="2820" width="12.28515625" style="106" customWidth="1"/>
    <col min="2821" max="2821" width="41.5703125" style="106" customWidth="1"/>
    <col min="2822" max="2822" width="22.140625" style="106" customWidth="1"/>
    <col min="2823" max="2823" width="11.28515625" style="106"/>
    <col min="2824" max="2824" width="16.7109375" style="106" customWidth="1"/>
    <col min="2825" max="3073" width="11.28515625" style="106"/>
    <col min="3074" max="3076" width="12.28515625" style="106" customWidth="1"/>
    <col min="3077" max="3077" width="41.5703125" style="106" customWidth="1"/>
    <col min="3078" max="3078" width="22.140625" style="106" customWidth="1"/>
    <col min="3079" max="3079" width="11.28515625" style="106"/>
    <col min="3080" max="3080" width="16.7109375" style="106" customWidth="1"/>
    <col min="3081" max="3329" width="11.28515625" style="106"/>
    <col min="3330" max="3332" width="12.28515625" style="106" customWidth="1"/>
    <col min="3333" max="3333" width="41.5703125" style="106" customWidth="1"/>
    <col min="3334" max="3334" width="22.140625" style="106" customWidth="1"/>
    <col min="3335" max="3335" width="11.28515625" style="106"/>
    <col min="3336" max="3336" width="16.7109375" style="106" customWidth="1"/>
    <col min="3337" max="3585" width="11.28515625" style="106"/>
    <col min="3586" max="3588" width="12.28515625" style="106" customWidth="1"/>
    <col min="3589" max="3589" width="41.5703125" style="106" customWidth="1"/>
    <col min="3590" max="3590" width="22.140625" style="106" customWidth="1"/>
    <col min="3591" max="3591" width="11.28515625" style="106"/>
    <col min="3592" max="3592" width="16.7109375" style="106" customWidth="1"/>
    <col min="3593" max="3841" width="11.28515625" style="106"/>
    <col min="3842" max="3844" width="12.28515625" style="106" customWidth="1"/>
    <col min="3845" max="3845" width="41.5703125" style="106" customWidth="1"/>
    <col min="3846" max="3846" width="22.140625" style="106" customWidth="1"/>
    <col min="3847" max="3847" width="11.28515625" style="106"/>
    <col min="3848" max="3848" width="16.7109375" style="106" customWidth="1"/>
    <col min="3849" max="4097" width="11.28515625" style="106"/>
    <col min="4098" max="4100" width="12.28515625" style="106" customWidth="1"/>
    <col min="4101" max="4101" width="41.5703125" style="106" customWidth="1"/>
    <col min="4102" max="4102" width="22.140625" style="106" customWidth="1"/>
    <col min="4103" max="4103" width="11.28515625" style="106"/>
    <col min="4104" max="4104" width="16.7109375" style="106" customWidth="1"/>
    <col min="4105" max="4353" width="11.28515625" style="106"/>
    <col min="4354" max="4356" width="12.28515625" style="106" customWidth="1"/>
    <col min="4357" max="4357" width="41.5703125" style="106" customWidth="1"/>
    <col min="4358" max="4358" width="22.140625" style="106" customWidth="1"/>
    <col min="4359" max="4359" width="11.28515625" style="106"/>
    <col min="4360" max="4360" width="16.7109375" style="106" customWidth="1"/>
    <col min="4361" max="4609" width="11.28515625" style="106"/>
    <col min="4610" max="4612" width="12.28515625" style="106" customWidth="1"/>
    <col min="4613" max="4613" width="41.5703125" style="106" customWidth="1"/>
    <col min="4614" max="4614" width="22.140625" style="106" customWidth="1"/>
    <col min="4615" max="4615" width="11.28515625" style="106"/>
    <col min="4616" max="4616" width="16.7109375" style="106" customWidth="1"/>
    <col min="4617" max="4865" width="11.28515625" style="106"/>
    <col min="4866" max="4868" width="12.28515625" style="106" customWidth="1"/>
    <col min="4869" max="4869" width="41.5703125" style="106" customWidth="1"/>
    <col min="4870" max="4870" width="22.140625" style="106" customWidth="1"/>
    <col min="4871" max="4871" width="11.28515625" style="106"/>
    <col min="4872" max="4872" width="16.7109375" style="106" customWidth="1"/>
    <col min="4873" max="5121" width="11.28515625" style="106"/>
    <col min="5122" max="5124" width="12.28515625" style="106" customWidth="1"/>
    <col min="5125" max="5125" width="41.5703125" style="106" customWidth="1"/>
    <col min="5126" max="5126" width="22.140625" style="106" customWidth="1"/>
    <col min="5127" max="5127" width="11.28515625" style="106"/>
    <col min="5128" max="5128" width="16.7109375" style="106" customWidth="1"/>
    <col min="5129" max="5377" width="11.28515625" style="106"/>
    <col min="5378" max="5380" width="12.28515625" style="106" customWidth="1"/>
    <col min="5381" max="5381" width="41.5703125" style="106" customWidth="1"/>
    <col min="5382" max="5382" width="22.140625" style="106" customWidth="1"/>
    <col min="5383" max="5383" width="11.28515625" style="106"/>
    <col min="5384" max="5384" width="16.7109375" style="106" customWidth="1"/>
    <col min="5385" max="5633" width="11.28515625" style="106"/>
    <col min="5634" max="5636" width="12.28515625" style="106" customWidth="1"/>
    <col min="5637" max="5637" width="41.5703125" style="106" customWidth="1"/>
    <col min="5638" max="5638" width="22.140625" style="106" customWidth="1"/>
    <col min="5639" max="5639" width="11.28515625" style="106"/>
    <col min="5640" max="5640" width="16.7109375" style="106" customWidth="1"/>
    <col min="5641" max="5889" width="11.28515625" style="106"/>
    <col min="5890" max="5892" width="12.28515625" style="106" customWidth="1"/>
    <col min="5893" max="5893" width="41.5703125" style="106" customWidth="1"/>
    <col min="5894" max="5894" width="22.140625" style="106" customWidth="1"/>
    <col min="5895" max="5895" width="11.28515625" style="106"/>
    <col min="5896" max="5896" width="16.7109375" style="106" customWidth="1"/>
    <col min="5897" max="6145" width="11.28515625" style="106"/>
    <col min="6146" max="6148" width="12.28515625" style="106" customWidth="1"/>
    <col min="6149" max="6149" width="41.5703125" style="106" customWidth="1"/>
    <col min="6150" max="6150" width="22.140625" style="106" customWidth="1"/>
    <col min="6151" max="6151" width="11.28515625" style="106"/>
    <col min="6152" max="6152" width="16.7109375" style="106" customWidth="1"/>
    <col min="6153" max="6401" width="11.28515625" style="106"/>
    <col min="6402" max="6404" width="12.28515625" style="106" customWidth="1"/>
    <col min="6405" max="6405" width="41.5703125" style="106" customWidth="1"/>
    <col min="6406" max="6406" width="22.140625" style="106" customWidth="1"/>
    <col min="6407" max="6407" width="11.28515625" style="106"/>
    <col min="6408" max="6408" width="16.7109375" style="106" customWidth="1"/>
    <col min="6409" max="6657" width="11.28515625" style="106"/>
    <col min="6658" max="6660" width="12.28515625" style="106" customWidth="1"/>
    <col min="6661" max="6661" width="41.5703125" style="106" customWidth="1"/>
    <col min="6662" max="6662" width="22.140625" style="106" customWidth="1"/>
    <col min="6663" max="6663" width="11.28515625" style="106"/>
    <col min="6664" max="6664" width="16.7109375" style="106" customWidth="1"/>
    <col min="6665" max="6913" width="11.28515625" style="106"/>
    <col min="6914" max="6916" width="12.28515625" style="106" customWidth="1"/>
    <col min="6917" max="6917" width="41.5703125" style="106" customWidth="1"/>
    <col min="6918" max="6918" width="22.140625" style="106" customWidth="1"/>
    <col min="6919" max="6919" width="11.28515625" style="106"/>
    <col min="6920" max="6920" width="16.7109375" style="106" customWidth="1"/>
    <col min="6921" max="7169" width="11.28515625" style="106"/>
    <col min="7170" max="7172" width="12.28515625" style="106" customWidth="1"/>
    <col min="7173" max="7173" width="41.5703125" style="106" customWidth="1"/>
    <col min="7174" max="7174" width="22.140625" style="106" customWidth="1"/>
    <col min="7175" max="7175" width="11.28515625" style="106"/>
    <col min="7176" max="7176" width="16.7109375" style="106" customWidth="1"/>
    <col min="7177" max="7425" width="11.28515625" style="106"/>
    <col min="7426" max="7428" width="12.28515625" style="106" customWidth="1"/>
    <col min="7429" max="7429" width="41.5703125" style="106" customWidth="1"/>
    <col min="7430" max="7430" width="22.140625" style="106" customWidth="1"/>
    <col min="7431" max="7431" width="11.28515625" style="106"/>
    <col min="7432" max="7432" width="16.7109375" style="106" customWidth="1"/>
    <col min="7433" max="7681" width="11.28515625" style="106"/>
    <col min="7682" max="7684" width="12.28515625" style="106" customWidth="1"/>
    <col min="7685" max="7685" width="41.5703125" style="106" customWidth="1"/>
    <col min="7686" max="7686" width="22.140625" style="106" customWidth="1"/>
    <col min="7687" max="7687" width="11.28515625" style="106"/>
    <col min="7688" max="7688" width="16.7109375" style="106" customWidth="1"/>
    <col min="7689" max="7937" width="11.28515625" style="106"/>
    <col min="7938" max="7940" width="12.28515625" style="106" customWidth="1"/>
    <col min="7941" max="7941" width="41.5703125" style="106" customWidth="1"/>
    <col min="7942" max="7942" width="22.140625" style="106" customWidth="1"/>
    <col min="7943" max="7943" width="11.28515625" style="106"/>
    <col min="7944" max="7944" width="16.7109375" style="106" customWidth="1"/>
    <col min="7945" max="8193" width="11.28515625" style="106"/>
    <col min="8194" max="8196" width="12.28515625" style="106" customWidth="1"/>
    <col min="8197" max="8197" width="41.5703125" style="106" customWidth="1"/>
    <col min="8198" max="8198" width="22.140625" style="106" customWidth="1"/>
    <col min="8199" max="8199" width="11.28515625" style="106"/>
    <col min="8200" max="8200" width="16.7109375" style="106" customWidth="1"/>
    <col min="8201" max="8449" width="11.28515625" style="106"/>
    <col min="8450" max="8452" width="12.28515625" style="106" customWidth="1"/>
    <col min="8453" max="8453" width="41.5703125" style="106" customWidth="1"/>
    <col min="8454" max="8454" width="22.140625" style="106" customWidth="1"/>
    <col min="8455" max="8455" width="11.28515625" style="106"/>
    <col min="8456" max="8456" width="16.7109375" style="106" customWidth="1"/>
    <col min="8457" max="8705" width="11.28515625" style="106"/>
    <col min="8706" max="8708" width="12.28515625" style="106" customWidth="1"/>
    <col min="8709" max="8709" width="41.5703125" style="106" customWidth="1"/>
    <col min="8710" max="8710" width="22.140625" style="106" customWidth="1"/>
    <col min="8711" max="8711" width="11.28515625" style="106"/>
    <col min="8712" max="8712" width="16.7109375" style="106" customWidth="1"/>
    <col min="8713" max="8961" width="11.28515625" style="106"/>
    <col min="8962" max="8964" width="12.28515625" style="106" customWidth="1"/>
    <col min="8965" max="8965" width="41.5703125" style="106" customWidth="1"/>
    <col min="8966" max="8966" width="22.140625" style="106" customWidth="1"/>
    <col min="8967" max="8967" width="11.28515625" style="106"/>
    <col min="8968" max="8968" width="16.7109375" style="106" customWidth="1"/>
    <col min="8969" max="9217" width="11.28515625" style="106"/>
    <col min="9218" max="9220" width="12.28515625" style="106" customWidth="1"/>
    <col min="9221" max="9221" width="41.5703125" style="106" customWidth="1"/>
    <col min="9222" max="9222" width="22.140625" style="106" customWidth="1"/>
    <col min="9223" max="9223" width="11.28515625" style="106"/>
    <col min="9224" max="9224" width="16.7109375" style="106" customWidth="1"/>
    <col min="9225" max="9473" width="11.28515625" style="106"/>
    <col min="9474" max="9476" width="12.28515625" style="106" customWidth="1"/>
    <col min="9477" max="9477" width="41.5703125" style="106" customWidth="1"/>
    <col min="9478" max="9478" width="22.140625" style="106" customWidth="1"/>
    <col min="9479" max="9479" width="11.28515625" style="106"/>
    <col min="9480" max="9480" width="16.7109375" style="106" customWidth="1"/>
    <col min="9481" max="9729" width="11.28515625" style="106"/>
    <col min="9730" max="9732" width="12.28515625" style="106" customWidth="1"/>
    <col min="9733" max="9733" width="41.5703125" style="106" customWidth="1"/>
    <col min="9734" max="9734" width="22.140625" style="106" customWidth="1"/>
    <col min="9735" max="9735" width="11.28515625" style="106"/>
    <col min="9736" max="9736" width="16.7109375" style="106" customWidth="1"/>
    <col min="9737" max="9985" width="11.28515625" style="106"/>
    <col min="9986" max="9988" width="12.28515625" style="106" customWidth="1"/>
    <col min="9989" max="9989" width="41.5703125" style="106" customWidth="1"/>
    <col min="9990" max="9990" width="22.140625" style="106" customWidth="1"/>
    <col min="9991" max="9991" width="11.28515625" style="106"/>
    <col min="9992" max="9992" width="16.7109375" style="106" customWidth="1"/>
    <col min="9993" max="10241" width="11.28515625" style="106"/>
    <col min="10242" max="10244" width="12.28515625" style="106" customWidth="1"/>
    <col min="10245" max="10245" width="41.5703125" style="106" customWidth="1"/>
    <col min="10246" max="10246" width="22.140625" style="106" customWidth="1"/>
    <col min="10247" max="10247" width="11.28515625" style="106"/>
    <col min="10248" max="10248" width="16.7109375" style="106" customWidth="1"/>
    <col min="10249" max="10497" width="11.28515625" style="106"/>
    <col min="10498" max="10500" width="12.28515625" style="106" customWidth="1"/>
    <col min="10501" max="10501" width="41.5703125" style="106" customWidth="1"/>
    <col min="10502" max="10502" width="22.140625" style="106" customWidth="1"/>
    <col min="10503" max="10503" width="11.28515625" style="106"/>
    <col min="10504" max="10504" width="16.7109375" style="106" customWidth="1"/>
    <col min="10505" max="10753" width="11.28515625" style="106"/>
    <col min="10754" max="10756" width="12.28515625" style="106" customWidth="1"/>
    <col min="10757" max="10757" width="41.5703125" style="106" customWidth="1"/>
    <col min="10758" max="10758" width="22.140625" style="106" customWidth="1"/>
    <col min="10759" max="10759" width="11.28515625" style="106"/>
    <col min="10760" max="10760" width="16.7109375" style="106" customWidth="1"/>
    <col min="10761" max="11009" width="11.28515625" style="106"/>
    <col min="11010" max="11012" width="12.28515625" style="106" customWidth="1"/>
    <col min="11013" max="11013" width="41.5703125" style="106" customWidth="1"/>
    <col min="11014" max="11014" width="22.140625" style="106" customWidth="1"/>
    <col min="11015" max="11015" width="11.28515625" style="106"/>
    <col min="11016" max="11016" width="16.7109375" style="106" customWidth="1"/>
    <col min="11017" max="11265" width="11.28515625" style="106"/>
    <col min="11266" max="11268" width="12.28515625" style="106" customWidth="1"/>
    <col min="11269" max="11269" width="41.5703125" style="106" customWidth="1"/>
    <col min="11270" max="11270" width="22.140625" style="106" customWidth="1"/>
    <col min="11271" max="11271" width="11.28515625" style="106"/>
    <col min="11272" max="11272" width="16.7109375" style="106" customWidth="1"/>
    <col min="11273" max="11521" width="11.28515625" style="106"/>
    <col min="11522" max="11524" width="12.28515625" style="106" customWidth="1"/>
    <col min="11525" max="11525" width="41.5703125" style="106" customWidth="1"/>
    <col min="11526" max="11526" width="22.140625" style="106" customWidth="1"/>
    <col min="11527" max="11527" width="11.28515625" style="106"/>
    <col min="11528" max="11528" width="16.7109375" style="106" customWidth="1"/>
    <col min="11529" max="11777" width="11.28515625" style="106"/>
    <col min="11778" max="11780" width="12.28515625" style="106" customWidth="1"/>
    <col min="11781" max="11781" width="41.5703125" style="106" customWidth="1"/>
    <col min="11782" max="11782" width="22.140625" style="106" customWidth="1"/>
    <col min="11783" max="11783" width="11.28515625" style="106"/>
    <col min="11784" max="11784" width="16.7109375" style="106" customWidth="1"/>
    <col min="11785" max="12033" width="11.28515625" style="106"/>
    <col min="12034" max="12036" width="12.28515625" style="106" customWidth="1"/>
    <col min="12037" max="12037" width="41.5703125" style="106" customWidth="1"/>
    <col min="12038" max="12038" width="22.140625" style="106" customWidth="1"/>
    <col min="12039" max="12039" width="11.28515625" style="106"/>
    <col min="12040" max="12040" width="16.7109375" style="106" customWidth="1"/>
    <col min="12041" max="12289" width="11.28515625" style="106"/>
    <col min="12290" max="12292" width="12.28515625" style="106" customWidth="1"/>
    <col min="12293" max="12293" width="41.5703125" style="106" customWidth="1"/>
    <col min="12294" max="12294" width="22.140625" style="106" customWidth="1"/>
    <col min="12295" max="12295" width="11.28515625" style="106"/>
    <col min="12296" max="12296" width="16.7109375" style="106" customWidth="1"/>
    <col min="12297" max="12545" width="11.28515625" style="106"/>
    <col min="12546" max="12548" width="12.28515625" style="106" customWidth="1"/>
    <col min="12549" max="12549" width="41.5703125" style="106" customWidth="1"/>
    <col min="12550" max="12550" width="22.140625" style="106" customWidth="1"/>
    <col min="12551" max="12551" width="11.28515625" style="106"/>
    <col min="12552" max="12552" width="16.7109375" style="106" customWidth="1"/>
    <col min="12553" max="12801" width="11.28515625" style="106"/>
    <col min="12802" max="12804" width="12.28515625" style="106" customWidth="1"/>
    <col min="12805" max="12805" width="41.5703125" style="106" customWidth="1"/>
    <col min="12806" max="12806" width="22.140625" style="106" customWidth="1"/>
    <col min="12807" max="12807" width="11.28515625" style="106"/>
    <col min="12808" max="12808" width="16.7109375" style="106" customWidth="1"/>
    <col min="12809" max="13057" width="11.28515625" style="106"/>
    <col min="13058" max="13060" width="12.28515625" style="106" customWidth="1"/>
    <col min="13061" max="13061" width="41.5703125" style="106" customWidth="1"/>
    <col min="13062" max="13062" width="22.140625" style="106" customWidth="1"/>
    <col min="13063" max="13063" width="11.28515625" style="106"/>
    <col min="13064" max="13064" width="16.7109375" style="106" customWidth="1"/>
    <col min="13065" max="13313" width="11.28515625" style="106"/>
    <col min="13314" max="13316" width="12.28515625" style="106" customWidth="1"/>
    <col min="13317" max="13317" width="41.5703125" style="106" customWidth="1"/>
    <col min="13318" max="13318" width="22.140625" style="106" customWidth="1"/>
    <col min="13319" max="13319" width="11.28515625" style="106"/>
    <col min="13320" max="13320" width="16.7109375" style="106" customWidth="1"/>
    <col min="13321" max="13569" width="11.28515625" style="106"/>
    <col min="13570" max="13572" width="12.28515625" style="106" customWidth="1"/>
    <col min="13573" max="13573" width="41.5703125" style="106" customWidth="1"/>
    <col min="13574" max="13574" width="22.140625" style="106" customWidth="1"/>
    <col min="13575" max="13575" width="11.28515625" style="106"/>
    <col min="13576" max="13576" width="16.7109375" style="106" customWidth="1"/>
    <col min="13577" max="13825" width="11.28515625" style="106"/>
    <col min="13826" max="13828" width="12.28515625" style="106" customWidth="1"/>
    <col min="13829" max="13829" width="41.5703125" style="106" customWidth="1"/>
    <col min="13830" max="13830" width="22.140625" style="106" customWidth="1"/>
    <col min="13831" max="13831" width="11.28515625" style="106"/>
    <col min="13832" max="13832" width="16.7109375" style="106" customWidth="1"/>
    <col min="13833" max="14081" width="11.28515625" style="106"/>
    <col min="14082" max="14084" width="12.28515625" style="106" customWidth="1"/>
    <col min="14085" max="14085" width="41.5703125" style="106" customWidth="1"/>
    <col min="14086" max="14086" width="22.140625" style="106" customWidth="1"/>
    <col min="14087" max="14087" width="11.28515625" style="106"/>
    <col min="14088" max="14088" width="16.7109375" style="106" customWidth="1"/>
    <col min="14089" max="14337" width="11.28515625" style="106"/>
    <col min="14338" max="14340" width="12.28515625" style="106" customWidth="1"/>
    <col min="14341" max="14341" width="41.5703125" style="106" customWidth="1"/>
    <col min="14342" max="14342" width="22.140625" style="106" customWidth="1"/>
    <col min="14343" max="14343" width="11.28515625" style="106"/>
    <col min="14344" max="14344" width="16.7109375" style="106" customWidth="1"/>
    <col min="14345" max="14593" width="11.28515625" style="106"/>
    <col min="14594" max="14596" width="12.28515625" style="106" customWidth="1"/>
    <col min="14597" max="14597" width="41.5703125" style="106" customWidth="1"/>
    <col min="14598" max="14598" width="22.140625" style="106" customWidth="1"/>
    <col min="14599" max="14599" width="11.28515625" style="106"/>
    <col min="14600" max="14600" width="16.7109375" style="106" customWidth="1"/>
    <col min="14601" max="14849" width="11.28515625" style="106"/>
    <col min="14850" max="14852" width="12.28515625" style="106" customWidth="1"/>
    <col min="14853" max="14853" width="41.5703125" style="106" customWidth="1"/>
    <col min="14854" max="14854" width="22.140625" style="106" customWidth="1"/>
    <col min="14855" max="14855" width="11.28515625" style="106"/>
    <col min="14856" max="14856" width="16.7109375" style="106" customWidth="1"/>
    <col min="14857" max="15105" width="11.28515625" style="106"/>
    <col min="15106" max="15108" width="12.28515625" style="106" customWidth="1"/>
    <col min="15109" max="15109" width="41.5703125" style="106" customWidth="1"/>
    <col min="15110" max="15110" width="22.140625" style="106" customWidth="1"/>
    <col min="15111" max="15111" width="11.28515625" style="106"/>
    <col min="15112" max="15112" width="16.7109375" style="106" customWidth="1"/>
    <col min="15113" max="15361" width="11.28515625" style="106"/>
    <col min="15362" max="15364" width="12.28515625" style="106" customWidth="1"/>
    <col min="15365" max="15365" width="41.5703125" style="106" customWidth="1"/>
    <col min="15366" max="15366" width="22.140625" style="106" customWidth="1"/>
    <col min="15367" max="15367" width="11.28515625" style="106"/>
    <col min="15368" max="15368" width="16.7109375" style="106" customWidth="1"/>
    <col min="15369" max="15617" width="11.28515625" style="106"/>
    <col min="15618" max="15620" width="12.28515625" style="106" customWidth="1"/>
    <col min="15621" max="15621" width="41.5703125" style="106" customWidth="1"/>
    <col min="15622" max="15622" width="22.140625" style="106" customWidth="1"/>
    <col min="15623" max="15623" width="11.28515625" style="106"/>
    <col min="15624" max="15624" width="16.7109375" style="106" customWidth="1"/>
    <col min="15625" max="15873" width="11.28515625" style="106"/>
    <col min="15874" max="15876" width="12.28515625" style="106" customWidth="1"/>
    <col min="15877" max="15877" width="41.5703125" style="106" customWidth="1"/>
    <col min="15878" max="15878" width="22.140625" style="106" customWidth="1"/>
    <col min="15879" max="15879" width="11.28515625" style="106"/>
    <col min="15880" max="15880" width="16.7109375" style="106" customWidth="1"/>
    <col min="15881" max="16129" width="11.28515625" style="106"/>
    <col min="16130" max="16132" width="12.28515625" style="106" customWidth="1"/>
    <col min="16133" max="16133" width="41.5703125" style="106" customWidth="1"/>
    <col min="16134" max="16134" width="22.140625" style="106" customWidth="1"/>
    <col min="16135" max="16135" width="11.28515625" style="106"/>
    <col min="16136" max="16136" width="16.7109375" style="106" customWidth="1"/>
    <col min="16137" max="16384" width="11.28515625" style="106"/>
  </cols>
  <sheetData>
    <row r="1" spans="1:9" ht="18" customHeight="1" x14ac:dyDescent="0.25">
      <c r="A1" s="105" t="s">
        <v>264</v>
      </c>
      <c r="B1" s="105"/>
      <c r="C1" s="105"/>
      <c r="E1" s="107" t="s">
        <v>265</v>
      </c>
      <c r="F1" s="107"/>
    </row>
    <row r="2" spans="1:9" ht="18" customHeight="1" x14ac:dyDescent="0.25">
      <c r="A2" s="283" t="s">
        <v>266</v>
      </c>
      <c r="B2" s="283"/>
      <c r="C2" s="283"/>
      <c r="D2" s="284"/>
      <c r="E2" s="284"/>
      <c r="F2" s="108"/>
    </row>
    <row r="3" spans="1:9" ht="6.95" customHeight="1" x14ac:dyDescent="0.25"/>
    <row r="4" spans="1:9" ht="18.75" x14ac:dyDescent="0.25">
      <c r="A4" s="285" t="s">
        <v>160</v>
      </c>
      <c r="B4" s="285"/>
      <c r="C4" s="286"/>
      <c r="D4" s="286"/>
      <c r="E4" s="286"/>
      <c r="F4" s="110"/>
    </row>
    <row r="5" spans="1:9" ht="15.95" customHeight="1" x14ac:dyDescent="0.25">
      <c r="A5" s="287" t="s">
        <v>267</v>
      </c>
      <c r="B5" s="287"/>
      <c r="C5" s="287"/>
      <c r="D5" s="287"/>
      <c r="E5" s="287"/>
      <c r="F5" s="111"/>
      <c r="G5" s="112"/>
    </row>
    <row r="6" spans="1:9" ht="0.6" customHeight="1" x14ac:dyDescent="0.25">
      <c r="A6" s="109"/>
      <c r="B6" s="109"/>
      <c r="C6" s="110"/>
      <c r="D6" s="110"/>
      <c r="E6" s="110"/>
      <c r="F6" s="110"/>
    </row>
    <row r="7" spans="1:9" ht="9" customHeight="1" x14ac:dyDescent="0.25">
      <c r="A7" s="109"/>
      <c r="B7" s="109"/>
      <c r="C7" s="110"/>
      <c r="D7" s="110"/>
      <c r="E7" s="110"/>
      <c r="F7" s="110"/>
    </row>
    <row r="8" spans="1:9" x14ac:dyDescent="0.25">
      <c r="E8" s="113" t="s">
        <v>268</v>
      </c>
      <c r="F8" s="113"/>
    </row>
    <row r="9" spans="1:9" s="115" customFormat="1" ht="21.6" customHeight="1" x14ac:dyDescent="0.25">
      <c r="A9" s="114" t="s">
        <v>163</v>
      </c>
      <c r="B9" s="114" t="s">
        <v>269</v>
      </c>
      <c r="C9" s="114" t="s">
        <v>270</v>
      </c>
      <c r="D9" s="114" t="s">
        <v>271</v>
      </c>
      <c r="E9" s="114" t="s">
        <v>272</v>
      </c>
    </row>
    <row r="10" spans="1:9" s="115" customFormat="1" ht="21.6" customHeight="1" x14ac:dyDescent="0.25">
      <c r="A10" s="116"/>
      <c r="B10" s="117"/>
      <c r="C10" s="117"/>
      <c r="D10" s="118" t="s">
        <v>273</v>
      </c>
      <c r="E10" s="119">
        <f>E11+E13+E15+E17+E19+E21</f>
        <v>1172121212</v>
      </c>
      <c r="F10" s="120">
        <v>1439307736</v>
      </c>
      <c r="G10" s="121">
        <f>F10-H10</f>
        <v>0</v>
      </c>
      <c r="H10" s="121">
        <f>E11+E24</f>
        <v>1439307736</v>
      </c>
      <c r="I10" s="115" t="s">
        <v>274</v>
      </c>
    </row>
    <row r="11" spans="1:9" s="115" customFormat="1" ht="21.6" customHeight="1" x14ac:dyDescent="0.25">
      <c r="A11" s="116"/>
      <c r="B11" s="117"/>
      <c r="C11" s="117"/>
      <c r="D11" s="118" t="s">
        <v>275</v>
      </c>
      <c r="E11" s="119">
        <f>E12</f>
        <v>260000000</v>
      </c>
      <c r="F11" s="120">
        <v>702634524</v>
      </c>
      <c r="G11" s="121">
        <f t="shared" ref="G11:G15" si="0">F11-H11</f>
        <v>-97600000</v>
      </c>
      <c r="H11" s="121">
        <f>E13+E27</f>
        <v>800234524</v>
      </c>
      <c r="I11" s="115" t="s">
        <v>276</v>
      </c>
    </row>
    <row r="12" spans="1:9" s="115" customFormat="1" ht="21.6" customHeight="1" x14ac:dyDescent="0.25">
      <c r="A12" s="116">
        <v>819</v>
      </c>
      <c r="B12" s="117">
        <v>340</v>
      </c>
      <c r="C12" s="117">
        <v>351</v>
      </c>
      <c r="D12" s="122" t="s">
        <v>277</v>
      </c>
      <c r="E12" s="123">
        <v>260000000</v>
      </c>
      <c r="F12" s="124">
        <v>4912190714</v>
      </c>
      <c r="G12" s="121">
        <f t="shared" si="0"/>
        <v>247767600</v>
      </c>
      <c r="H12" s="121">
        <f>E15+E31</f>
        <v>4664423114</v>
      </c>
      <c r="I12" s="115" t="s">
        <v>278</v>
      </c>
    </row>
    <row r="13" spans="1:9" s="115" customFormat="1" ht="21.6" customHeight="1" x14ac:dyDescent="0.25">
      <c r="A13" s="116"/>
      <c r="B13" s="117"/>
      <c r="C13" s="117"/>
      <c r="D13" s="118" t="s">
        <v>279</v>
      </c>
      <c r="E13" s="119">
        <f>E14</f>
        <v>126000000</v>
      </c>
      <c r="F13" s="120">
        <v>1136232200</v>
      </c>
      <c r="G13" s="121">
        <f t="shared" si="0"/>
        <v>0</v>
      </c>
      <c r="H13" s="121">
        <f>E17+E37</f>
        <v>1136232200</v>
      </c>
      <c r="I13" s="115" t="s">
        <v>280</v>
      </c>
    </row>
    <row r="14" spans="1:9" s="115" customFormat="1" ht="21.6" customHeight="1" x14ac:dyDescent="0.25">
      <c r="A14" s="116">
        <v>820</v>
      </c>
      <c r="B14" s="117">
        <v>340</v>
      </c>
      <c r="C14" s="117">
        <v>361</v>
      </c>
      <c r="D14" s="122" t="s">
        <v>281</v>
      </c>
      <c r="E14" s="123">
        <v>126000000</v>
      </c>
      <c r="F14" s="124">
        <v>792936458</v>
      </c>
      <c r="G14" s="121">
        <f t="shared" si="0"/>
        <v>97600000</v>
      </c>
      <c r="H14" s="121">
        <f>E19+E40</f>
        <v>695336458</v>
      </c>
      <c r="I14" s="115" t="s">
        <v>282</v>
      </c>
    </row>
    <row r="15" spans="1:9" s="115" customFormat="1" ht="21.6" customHeight="1" x14ac:dyDescent="0.25">
      <c r="A15" s="116"/>
      <c r="B15" s="117"/>
      <c r="C15" s="117"/>
      <c r="D15" s="118" t="s">
        <v>283</v>
      </c>
      <c r="E15" s="119">
        <f>E16</f>
        <v>349121212</v>
      </c>
      <c r="F15" s="120">
        <v>148035000</v>
      </c>
      <c r="G15" s="121">
        <f t="shared" si="0"/>
        <v>0</v>
      </c>
      <c r="H15" s="121">
        <f>E21+E49</f>
        <v>148035000</v>
      </c>
      <c r="I15" s="115" t="s">
        <v>284</v>
      </c>
    </row>
    <row r="16" spans="1:9" s="115" customFormat="1" ht="21.6" customHeight="1" x14ac:dyDescent="0.25">
      <c r="A16" s="116">
        <v>830</v>
      </c>
      <c r="B16" s="117">
        <v>340</v>
      </c>
      <c r="C16" s="117">
        <v>341</v>
      </c>
      <c r="D16" s="122" t="s">
        <v>199</v>
      </c>
      <c r="E16" s="123">
        <v>349121212</v>
      </c>
      <c r="F16" s="124"/>
    </row>
    <row r="17" spans="1:9" s="115" customFormat="1" ht="21.6" customHeight="1" x14ac:dyDescent="0.25">
      <c r="A17" s="116"/>
      <c r="B17" s="117"/>
      <c r="C17" s="117"/>
      <c r="D17" s="118" t="s">
        <v>285</v>
      </c>
      <c r="E17" s="119">
        <f>E18</f>
        <v>247000000</v>
      </c>
      <c r="F17" s="120"/>
    </row>
    <row r="18" spans="1:9" s="115" customFormat="1" ht="21.6" customHeight="1" x14ac:dyDescent="0.25">
      <c r="A18" s="116">
        <v>831</v>
      </c>
      <c r="B18" s="117">
        <v>340</v>
      </c>
      <c r="C18" s="117">
        <v>341</v>
      </c>
      <c r="D18" s="122" t="s">
        <v>199</v>
      </c>
      <c r="E18" s="123">
        <v>247000000</v>
      </c>
      <c r="F18" s="124"/>
    </row>
    <row r="19" spans="1:9" s="115" customFormat="1" ht="21.6" customHeight="1" x14ac:dyDescent="0.25">
      <c r="A19" s="116"/>
      <c r="B19" s="117"/>
      <c r="C19" s="117"/>
      <c r="D19" s="118" t="s">
        <v>286</v>
      </c>
      <c r="E19" s="119">
        <f>E20</f>
        <v>142000000</v>
      </c>
      <c r="F19" s="120">
        <f>SUM(F10:F15)</f>
        <v>9131336632</v>
      </c>
      <c r="H19" s="121">
        <f>SUM(H10:H15)</f>
        <v>8883569032</v>
      </c>
    </row>
    <row r="20" spans="1:9" s="115" customFormat="1" ht="21.6" customHeight="1" x14ac:dyDescent="0.25">
      <c r="A20" s="116">
        <v>832</v>
      </c>
      <c r="B20" s="117">
        <v>340</v>
      </c>
      <c r="C20" s="117">
        <v>341</v>
      </c>
      <c r="D20" s="122" t="s">
        <v>199</v>
      </c>
      <c r="E20" s="123">
        <v>142000000</v>
      </c>
      <c r="F20" s="124">
        <v>9131336362</v>
      </c>
    </row>
    <row r="21" spans="1:9" s="115" customFormat="1" ht="21.6" customHeight="1" x14ac:dyDescent="0.25">
      <c r="A21" s="116"/>
      <c r="B21" s="117"/>
      <c r="C21" s="117"/>
      <c r="D21" s="118" t="s">
        <v>287</v>
      </c>
      <c r="E21" s="119">
        <f>E22</f>
        <v>48000000</v>
      </c>
      <c r="F21" s="120">
        <f>F19-F20</f>
        <v>270</v>
      </c>
      <c r="H21" s="121">
        <f>E11+E24</f>
        <v>1439307736</v>
      </c>
    </row>
    <row r="22" spans="1:9" s="115" customFormat="1" ht="21.6" customHeight="1" x14ac:dyDescent="0.25">
      <c r="A22" s="116">
        <v>833</v>
      </c>
      <c r="B22" s="117">
        <v>340</v>
      </c>
      <c r="C22" s="117">
        <v>341</v>
      </c>
      <c r="D22" s="122" t="s">
        <v>199</v>
      </c>
      <c r="E22" s="123">
        <v>48000000</v>
      </c>
      <c r="F22" s="124">
        <f>F12-F21</f>
        <v>4912190444</v>
      </c>
      <c r="H22" s="121">
        <f>E13+E27</f>
        <v>800234524</v>
      </c>
    </row>
    <row r="23" spans="1:9" s="115" customFormat="1" ht="36.6" customHeight="1" x14ac:dyDescent="0.25">
      <c r="A23" s="116"/>
      <c r="B23" s="117"/>
      <c r="C23" s="117"/>
      <c r="D23" s="118" t="s">
        <v>288</v>
      </c>
      <c r="E23" s="119">
        <f>E24+E27+E31+E37+E40+E49</f>
        <v>7711447820</v>
      </c>
      <c r="F23" s="120"/>
      <c r="H23" s="121">
        <f>E15+E31</f>
        <v>4664423114</v>
      </c>
      <c r="I23" s="115">
        <v>236398528</v>
      </c>
    </row>
    <row r="24" spans="1:9" s="115" customFormat="1" ht="21.6" customHeight="1" x14ac:dyDescent="0.25">
      <c r="A24" s="116"/>
      <c r="B24" s="117"/>
      <c r="C24" s="117"/>
      <c r="D24" s="118" t="s">
        <v>275</v>
      </c>
      <c r="E24" s="119">
        <f>SUM(E25:E26)</f>
        <v>1179307736</v>
      </c>
      <c r="F24" s="120"/>
      <c r="H24" s="121">
        <f>E17+E37</f>
        <v>1136232200</v>
      </c>
      <c r="I24" s="121">
        <f>I23-E29</f>
        <v>97600000</v>
      </c>
    </row>
    <row r="25" spans="1:9" s="115" customFormat="1" ht="21.6" customHeight="1" x14ac:dyDescent="0.25">
      <c r="A25" s="116">
        <v>819</v>
      </c>
      <c r="B25" s="117">
        <v>340</v>
      </c>
      <c r="C25" s="117">
        <v>351</v>
      </c>
      <c r="D25" s="122" t="s">
        <v>289</v>
      </c>
      <c r="E25" s="123">
        <f>839639736</f>
        <v>839639736</v>
      </c>
      <c r="F25" s="124"/>
      <c r="H25" s="121">
        <f>E19+E40</f>
        <v>695336458</v>
      </c>
    </row>
    <row r="26" spans="1:9" s="115" customFormat="1" ht="21.6" customHeight="1" x14ac:dyDescent="0.25">
      <c r="A26" s="116">
        <v>819</v>
      </c>
      <c r="B26" s="117">
        <v>340</v>
      </c>
      <c r="C26" s="117">
        <v>351</v>
      </c>
      <c r="D26" s="122" t="s">
        <v>290</v>
      </c>
      <c r="E26" s="123">
        <v>339668000</v>
      </c>
      <c r="F26" s="124"/>
      <c r="H26" s="121">
        <f>E21+E49</f>
        <v>148035000</v>
      </c>
    </row>
    <row r="27" spans="1:9" s="115" customFormat="1" ht="21.6" customHeight="1" x14ac:dyDescent="0.25">
      <c r="A27" s="116"/>
      <c r="B27" s="117"/>
      <c r="C27" s="117"/>
      <c r="D27" s="118" t="s">
        <v>279</v>
      </c>
      <c r="E27" s="119">
        <f>SUM(E28:E30)</f>
        <v>674234524</v>
      </c>
      <c r="F27" s="120"/>
    </row>
    <row r="28" spans="1:9" s="115" customFormat="1" ht="21.6" customHeight="1" x14ac:dyDescent="0.25">
      <c r="A28" s="116">
        <v>820</v>
      </c>
      <c r="B28" s="117">
        <v>340</v>
      </c>
      <c r="C28" s="117">
        <v>361</v>
      </c>
      <c r="D28" s="122" t="s">
        <v>291</v>
      </c>
      <c r="E28" s="123">
        <v>437835996</v>
      </c>
      <c r="F28" s="124"/>
    </row>
    <row r="29" spans="1:9" s="115" customFormat="1" ht="21.6" customHeight="1" x14ac:dyDescent="0.25">
      <c r="A29" s="116">
        <v>820</v>
      </c>
      <c r="B29" s="117">
        <v>340</v>
      </c>
      <c r="C29" s="117">
        <v>361</v>
      </c>
      <c r="D29" s="122" t="s">
        <v>281</v>
      </c>
      <c r="E29" s="123">
        <v>138798528</v>
      </c>
      <c r="F29" s="124"/>
      <c r="H29" s="121">
        <f>SUM(H21:H27)</f>
        <v>8883569032</v>
      </c>
    </row>
    <row r="30" spans="1:9" s="115" customFormat="1" ht="21.6" customHeight="1" x14ac:dyDescent="0.25">
      <c r="A30" s="116">
        <v>820</v>
      </c>
      <c r="B30" s="117">
        <v>340</v>
      </c>
      <c r="C30" s="117">
        <v>361</v>
      </c>
      <c r="D30" s="122" t="s">
        <v>292</v>
      </c>
      <c r="E30" s="123">
        <v>97600000</v>
      </c>
      <c r="F30" s="124"/>
    </row>
    <row r="31" spans="1:9" s="115" customFormat="1" ht="21.6" customHeight="1" x14ac:dyDescent="0.25">
      <c r="A31" s="116"/>
      <c r="B31" s="117"/>
      <c r="C31" s="117"/>
      <c r="D31" s="118" t="s">
        <v>283</v>
      </c>
      <c r="E31" s="119">
        <f>SUM(E32:E36)</f>
        <v>4315301902</v>
      </c>
      <c r="F31" s="120"/>
    </row>
    <row r="32" spans="1:9" s="115" customFormat="1" ht="21.6" customHeight="1" x14ac:dyDescent="0.25">
      <c r="A32" s="116">
        <v>830</v>
      </c>
      <c r="B32" s="117" t="s">
        <v>293</v>
      </c>
      <c r="C32" s="117" t="s">
        <v>174</v>
      </c>
      <c r="D32" s="122" t="s">
        <v>294</v>
      </c>
      <c r="E32" s="123">
        <v>840033902</v>
      </c>
      <c r="F32" s="124"/>
    </row>
    <row r="33" spans="1:8" s="115" customFormat="1" ht="21.6" customHeight="1" x14ac:dyDescent="0.25">
      <c r="A33" s="116">
        <v>830</v>
      </c>
      <c r="B33" s="117" t="s">
        <v>295</v>
      </c>
      <c r="C33" s="117" t="s">
        <v>176</v>
      </c>
      <c r="D33" s="122" t="s">
        <v>296</v>
      </c>
      <c r="E33" s="123">
        <v>1229155000</v>
      </c>
      <c r="F33" s="124"/>
    </row>
    <row r="34" spans="1:8" s="115" customFormat="1" ht="21.6" customHeight="1" x14ac:dyDescent="0.25">
      <c r="A34" s="116">
        <v>830</v>
      </c>
      <c r="B34" s="117">
        <v>340</v>
      </c>
      <c r="C34" s="117">
        <v>341</v>
      </c>
      <c r="D34" s="122" t="s">
        <v>199</v>
      </c>
      <c r="E34" s="123">
        <f>1460829244+48930056-247767600</f>
        <v>1261991700</v>
      </c>
      <c r="F34" s="124"/>
    </row>
    <row r="35" spans="1:8" s="115" customFormat="1" ht="21.6" customHeight="1" x14ac:dyDescent="0.25">
      <c r="A35" s="116">
        <v>830</v>
      </c>
      <c r="B35" s="117">
        <v>340</v>
      </c>
      <c r="C35" s="117">
        <v>362</v>
      </c>
      <c r="D35" s="122" t="s">
        <v>297</v>
      </c>
      <c r="E35" s="123">
        <v>63200000</v>
      </c>
      <c r="F35" s="124"/>
      <c r="H35" s="121">
        <f>H37-H39</f>
        <v>247767600</v>
      </c>
    </row>
    <row r="36" spans="1:8" s="115" customFormat="1" ht="21.6" customHeight="1" x14ac:dyDescent="0.25">
      <c r="A36" s="116">
        <v>830</v>
      </c>
      <c r="B36" s="117">
        <v>400</v>
      </c>
      <c r="C36" s="117">
        <v>428</v>
      </c>
      <c r="D36" s="122" t="s">
        <v>298</v>
      </c>
      <c r="E36" s="123">
        <v>920921300</v>
      </c>
      <c r="F36" s="124"/>
      <c r="G36" s="121">
        <f>941141300-E36-E48</f>
        <v>0</v>
      </c>
    </row>
    <row r="37" spans="1:8" s="115" customFormat="1" ht="21.6" customHeight="1" x14ac:dyDescent="0.25">
      <c r="A37" s="116"/>
      <c r="B37" s="117"/>
      <c r="C37" s="117"/>
      <c r="D37" s="118" t="s">
        <v>285</v>
      </c>
      <c r="E37" s="119">
        <f>SUM(E38:E39)</f>
        <v>889232200</v>
      </c>
      <c r="F37" s="120"/>
      <c r="H37" s="115">
        <v>4026896832</v>
      </c>
    </row>
    <row r="38" spans="1:8" s="115" customFormat="1" ht="21.6" customHeight="1" x14ac:dyDescent="0.25">
      <c r="A38" s="116">
        <v>831</v>
      </c>
      <c r="B38" s="116">
        <v>280</v>
      </c>
      <c r="C38" s="116">
        <v>338</v>
      </c>
      <c r="D38" s="122" t="s">
        <v>299</v>
      </c>
      <c r="E38" s="123">
        <v>95200000</v>
      </c>
      <c r="F38" s="124"/>
    </row>
    <row r="39" spans="1:8" s="115" customFormat="1" ht="21.6" customHeight="1" x14ac:dyDescent="0.25">
      <c r="A39" s="116">
        <v>831</v>
      </c>
      <c r="B39" s="117">
        <v>340</v>
      </c>
      <c r="C39" s="117">
        <v>341</v>
      </c>
      <c r="D39" s="122" t="s">
        <v>291</v>
      </c>
      <c r="E39" s="123">
        <v>794032200</v>
      </c>
      <c r="F39" s="124"/>
      <c r="H39" s="121">
        <f>E25+E28+E34+E39+E44+E50</f>
        <v>3779129232</v>
      </c>
    </row>
    <row r="40" spans="1:8" s="115" customFormat="1" ht="21.6" customHeight="1" x14ac:dyDescent="0.25">
      <c r="A40" s="116"/>
      <c r="B40" s="117"/>
      <c r="C40" s="117"/>
      <c r="D40" s="118" t="s">
        <v>286</v>
      </c>
      <c r="E40" s="119">
        <f>SUM(E41:E48)</f>
        <v>553336458</v>
      </c>
      <c r="F40" s="120"/>
    </row>
    <row r="41" spans="1:8" s="115" customFormat="1" ht="21.6" customHeight="1" x14ac:dyDescent="0.25">
      <c r="A41" s="116">
        <v>832</v>
      </c>
      <c r="B41" s="116">
        <v>160</v>
      </c>
      <c r="C41" s="116">
        <v>161</v>
      </c>
      <c r="D41" s="122" t="s">
        <v>300</v>
      </c>
      <c r="E41" s="123">
        <v>3233280</v>
      </c>
      <c r="F41" s="124"/>
    </row>
    <row r="42" spans="1:8" s="115" customFormat="1" ht="21.6" customHeight="1" x14ac:dyDescent="0.25">
      <c r="A42" s="116">
        <v>832</v>
      </c>
      <c r="B42" s="116">
        <v>190</v>
      </c>
      <c r="C42" s="116">
        <v>191</v>
      </c>
      <c r="D42" s="122" t="s">
        <v>301</v>
      </c>
      <c r="E42" s="123">
        <v>7418578</v>
      </c>
      <c r="F42" s="124"/>
    </row>
    <row r="43" spans="1:8" s="115" customFormat="1" ht="21.6" customHeight="1" x14ac:dyDescent="0.25">
      <c r="A43" s="116">
        <v>832</v>
      </c>
      <c r="B43" s="116">
        <v>220</v>
      </c>
      <c r="C43" s="116">
        <v>221</v>
      </c>
      <c r="D43" s="122" t="s">
        <v>302</v>
      </c>
      <c r="E43" s="123">
        <v>13780000</v>
      </c>
      <c r="F43" s="124"/>
    </row>
    <row r="44" spans="1:8" s="115" customFormat="1" ht="21.6" customHeight="1" x14ac:dyDescent="0.25">
      <c r="A44" s="116">
        <v>832</v>
      </c>
      <c r="B44" s="117">
        <v>340</v>
      </c>
      <c r="C44" s="117">
        <v>341</v>
      </c>
      <c r="D44" s="122" t="s">
        <v>291</v>
      </c>
      <c r="E44" s="123">
        <v>345594600</v>
      </c>
      <c r="F44" s="124"/>
    </row>
    <row r="45" spans="1:8" s="115" customFormat="1" ht="32.450000000000003" customHeight="1" x14ac:dyDescent="0.25">
      <c r="A45" s="116">
        <v>832</v>
      </c>
      <c r="B45" s="116">
        <v>370</v>
      </c>
      <c r="C45" s="116">
        <v>371</v>
      </c>
      <c r="D45" s="122" t="s">
        <v>303</v>
      </c>
      <c r="E45" s="123">
        <v>2210000</v>
      </c>
      <c r="F45" s="124"/>
    </row>
    <row r="46" spans="1:8" s="115" customFormat="1" ht="21.6" customHeight="1" x14ac:dyDescent="0.25">
      <c r="A46" s="116">
        <v>832</v>
      </c>
      <c r="B46" s="116">
        <v>370</v>
      </c>
      <c r="C46" s="116">
        <v>372</v>
      </c>
      <c r="D46" s="122" t="s">
        <v>304</v>
      </c>
      <c r="E46" s="123">
        <v>8100000</v>
      </c>
      <c r="F46" s="124"/>
    </row>
    <row r="47" spans="1:8" s="115" customFormat="1" ht="33.6" customHeight="1" x14ac:dyDescent="0.25">
      <c r="A47" s="116">
        <v>832</v>
      </c>
      <c r="B47" s="116">
        <v>370</v>
      </c>
      <c r="C47" s="116">
        <v>398</v>
      </c>
      <c r="D47" s="122" t="s">
        <v>305</v>
      </c>
      <c r="E47" s="123">
        <v>152780000</v>
      </c>
      <c r="F47" s="124"/>
    </row>
    <row r="48" spans="1:8" s="115" customFormat="1" ht="21.6" customHeight="1" x14ac:dyDescent="0.25">
      <c r="A48" s="116">
        <v>832</v>
      </c>
      <c r="B48" s="117">
        <v>400</v>
      </c>
      <c r="C48" s="117">
        <v>428</v>
      </c>
      <c r="D48" s="122" t="s">
        <v>298</v>
      </c>
      <c r="E48" s="123">
        <v>20220000</v>
      </c>
      <c r="F48" s="124"/>
    </row>
    <row r="49" spans="1:8" s="115" customFormat="1" ht="21.6" customHeight="1" x14ac:dyDescent="0.25">
      <c r="A49" s="116"/>
      <c r="B49" s="117"/>
      <c r="C49" s="117"/>
      <c r="D49" s="118" t="s">
        <v>287</v>
      </c>
      <c r="E49" s="119">
        <f>SUM(E50:E50)</f>
        <v>100035000</v>
      </c>
      <c r="F49" s="120"/>
    </row>
    <row r="50" spans="1:8" s="115" customFormat="1" ht="21.6" customHeight="1" x14ac:dyDescent="0.25">
      <c r="A50" s="116">
        <v>833</v>
      </c>
      <c r="B50" s="117">
        <v>340</v>
      </c>
      <c r="C50" s="117">
        <v>341</v>
      </c>
      <c r="D50" s="122" t="s">
        <v>291</v>
      </c>
      <c r="E50" s="123">
        <v>100035000</v>
      </c>
      <c r="F50" s="124">
        <f>E49+E40+E37+E31+E27+E24</f>
        <v>7711447820</v>
      </c>
    </row>
    <row r="51" spans="1:8" s="115" customFormat="1" ht="21.6" customHeight="1" x14ac:dyDescent="0.25">
      <c r="A51" s="288" t="s">
        <v>306</v>
      </c>
      <c r="B51" s="289"/>
      <c r="C51" s="289"/>
      <c r="D51" s="290"/>
      <c r="E51" s="119">
        <f>E23+E10</f>
        <v>8883569032</v>
      </c>
      <c r="F51" s="120">
        <f>E21+E19+E17+E15+E13+E11</f>
        <v>1172121212</v>
      </c>
      <c r="H51" s="125"/>
    </row>
    <row r="52" spans="1:8" ht="41.1" customHeight="1" x14ac:dyDescent="0.25">
      <c r="A52" s="291" t="s">
        <v>307</v>
      </c>
      <c r="B52" s="291"/>
      <c r="C52" s="291"/>
      <c r="D52" s="291"/>
      <c r="E52" s="291"/>
      <c r="F52" s="126">
        <f>F51+F50</f>
        <v>8883569032</v>
      </c>
      <c r="H52" s="127"/>
    </row>
    <row r="53" spans="1:8" ht="6.6" customHeight="1" x14ac:dyDescent="0.25">
      <c r="D53" s="128"/>
    </row>
    <row r="54" spans="1:8" x14ac:dyDescent="0.25">
      <c r="A54" s="129"/>
      <c r="B54" s="129"/>
      <c r="C54" s="130"/>
      <c r="D54" s="280"/>
      <c r="E54" s="280"/>
      <c r="F54" s="131"/>
      <c r="G54" s="130"/>
      <c r="H54" s="127"/>
    </row>
    <row r="55" spans="1:8" x14ac:dyDescent="0.25">
      <c r="A55" s="281"/>
      <c r="B55" s="281"/>
      <c r="C55" s="281"/>
      <c r="D55" s="282"/>
      <c r="E55" s="282"/>
      <c r="F55" s="133"/>
      <c r="G55" s="134"/>
    </row>
    <row r="56" spans="1:8" x14ac:dyDescent="0.25">
      <c r="A56" s="129"/>
      <c r="B56" s="129"/>
      <c r="C56" s="130"/>
      <c r="D56" s="130"/>
      <c r="E56" s="135"/>
      <c r="F56" s="135"/>
      <c r="G56" s="135"/>
    </row>
    <row r="57" spans="1:8" x14ac:dyDescent="0.25">
      <c r="A57" s="129"/>
      <c r="B57" s="129"/>
      <c r="C57" s="130"/>
      <c r="D57" s="130"/>
      <c r="E57" s="135"/>
      <c r="F57" s="135"/>
      <c r="G57" s="135"/>
    </row>
    <row r="58" spans="1:8" ht="15.95" customHeight="1" x14ac:dyDescent="0.25">
      <c r="A58" s="129"/>
      <c r="B58" s="129"/>
      <c r="C58" s="130"/>
      <c r="D58" s="130"/>
      <c r="E58" s="135"/>
      <c r="F58" s="135"/>
      <c r="G58" s="135"/>
    </row>
    <row r="59" spans="1:8" ht="12.95" customHeight="1" x14ac:dyDescent="0.25">
      <c r="A59" s="129"/>
      <c r="B59" s="129"/>
      <c r="C59" s="130"/>
      <c r="D59" s="130"/>
      <c r="E59" s="135"/>
      <c r="F59" s="135"/>
      <c r="G59" s="135"/>
    </row>
    <row r="60" spans="1:8" x14ac:dyDescent="0.25">
      <c r="A60" s="129"/>
      <c r="B60" s="129"/>
      <c r="C60" s="130"/>
      <c r="D60" s="130"/>
      <c r="E60" s="135"/>
      <c r="F60" s="135"/>
      <c r="G60" s="135"/>
    </row>
    <row r="61" spans="1:8" x14ac:dyDescent="0.25">
      <c r="A61" s="281"/>
      <c r="B61" s="281"/>
      <c r="C61" s="281"/>
      <c r="D61" s="282"/>
      <c r="E61" s="282"/>
      <c r="F61" s="133"/>
      <c r="G61" s="134"/>
    </row>
  </sheetData>
  <mergeCells count="11">
    <mergeCell ref="A52:E52"/>
    <mergeCell ref="A2:C2"/>
    <mergeCell ref="D2:E2"/>
    <mergeCell ref="A4:E4"/>
    <mergeCell ref="A5:E5"/>
    <mergeCell ref="A51:D51"/>
    <mergeCell ref="D54:E54"/>
    <mergeCell ref="A55:C55"/>
    <mergeCell ref="D55:E55"/>
    <mergeCell ref="A61:C61"/>
    <mergeCell ref="D61:E6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8"/>
  <sheetViews>
    <sheetView workbookViewId="0">
      <selection sqref="A1:XFD1048576"/>
    </sheetView>
  </sheetViews>
  <sheetFormatPr defaultColWidth="8.85546875" defaultRowHeight="14.25" x14ac:dyDescent="0.2"/>
  <cols>
    <col min="1" max="3" width="11.85546875" style="137" customWidth="1"/>
    <col min="4" max="4" width="46.5703125" style="137" customWidth="1"/>
    <col min="5" max="5" width="23.140625" style="137" customWidth="1"/>
    <col min="6" max="6" width="13.7109375" style="137" bestFit="1" customWidth="1"/>
    <col min="7" max="7" width="15.85546875" style="137" customWidth="1"/>
    <col min="8" max="16384" width="8.85546875" style="137"/>
  </cols>
  <sheetData>
    <row r="1" spans="1:8" ht="15.75" x14ac:dyDescent="0.2">
      <c r="A1" s="136" t="s">
        <v>308</v>
      </c>
      <c r="E1" s="138" t="s">
        <v>265</v>
      </c>
    </row>
    <row r="2" spans="1:8" ht="15.75" x14ac:dyDescent="0.2">
      <c r="A2" s="136" t="s">
        <v>20</v>
      </c>
      <c r="E2" s="139"/>
    </row>
    <row r="4" spans="1:8" ht="15.75" x14ac:dyDescent="0.2">
      <c r="A4" s="292" t="s">
        <v>160</v>
      </c>
      <c r="B4" s="292"/>
      <c r="C4" s="292"/>
      <c r="D4" s="292"/>
      <c r="E4" s="292"/>
    </row>
    <row r="5" spans="1:8" ht="15.75" x14ac:dyDescent="0.2">
      <c r="A5" s="287" t="s">
        <v>267</v>
      </c>
      <c r="B5" s="287"/>
      <c r="C5" s="287"/>
      <c r="D5" s="287"/>
      <c r="E5" s="287"/>
    </row>
    <row r="7" spans="1:8" ht="15.75" x14ac:dyDescent="0.2">
      <c r="E7" s="141" t="s">
        <v>309</v>
      </c>
    </row>
    <row r="8" spans="1:8" ht="31.5" x14ac:dyDescent="0.2">
      <c r="A8" s="142" t="s">
        <v>163</v>
      </c>
      <c r="B8" s="142" t="s">
        <v>269</v>
      </c>
      <c r="C8" s="142" t="s">
        <v>270</v>
      </c>
      <c r="D8" s="142" t="s">
        <v>271</v>
      </c>
      <c r="E8" s="142" t="s">
        <v>310</v>
      </c>
    </row>
    <row r="9" spans="1:8" s="146" customFormat="1" ht="15.75" x14ac:dyDescent="0.25">
      <c r="A9" s="143">
        <v>822</v>
      </c>
      <c r="B9" s="143"/>
      <c r="C9" s="143"/>
      <c r="D9" s="144" t="s">
        <v>311</v>
      </c>
      <c r="E9" s="145">
        <f>E10+E19</f>
        <v>88490462000</v>
      </c>
    </row>
    <row r="10" spans="1:8" s="146" customFormat="1" ht="15.75" x14ac:dyDescent="0.25">
      <c r="A10" s="142"/>
      <c r="B10" s="142"/>
      <c r="C10" s="142"/>
      <c r="D10" s="147" t="s">
        <v>312</v>
      </c>
      <c r="E10" s="148">
        <f>SUM(E11:E18)</f>
        <v>79612593000</v>
      </c>
    </row>
    <row r="11" spans="1:8" s="154" customFormat="1" ht="15.75" x14ac:dyDescent="0.25">
      <c r="A11" s="143">
        <v>822</v>
      </c>
      <c r="B11" s="149">
        <v>70</v>
      </c>
      <c r="C11" s="149">
        <v>71</v>
      </c>
      <c r="D11" s="150" t="s">
        <v>313</v>
      </c>
      <c r="E11" s="151">
        <v>3342326000</v>
      </c>
      <c r="F11" s="152"/>
      <c r="G11" s="153" t="e">
        <f>#REF!-E11</f>
        <v>#REF!</v>
      </c>
      <c r="H11" s="152"/>
    </row>
    <row r="12" spans="1:8" s="154" customFormat="1" ht="15.75" x14ac:dyDescent="0.2">
      <c r="A12" s="143">
        <v>822</v>
      </c>
      <c r="B12" s="149">
        <v>70</v>
      </c>
      <c r="C12" s="149">
        <v>72</v>
      </c>
      <c r="D12" s="155" t="s">
        <v>314</v>
      </c>
      <c r="E12" s="151">
        <v>26251408000</v>
      </c>
    </row>
    <row r="13" spans="1:8" s="154" customFormat="1" ht="15.75" x14ac:dyDescent="0.2">
      <c r="A13" s="143">
        <v>822</v>
      </c>
      <c r="B13" s="149">
        <v>70</v>
      </c>
      <c r="C13" s="149">
        <v>72</v>
      </c>
      <c r="D13" s="155" t="s">
        <v>315</v>
      </c>
      <c r="E13" s="151">
        <v>6291642000</v>
      </c>
    </row>
    <row r="14" spans="1:8" s="154" customFormat="1" ht="15.75" x14ac:dyDescent="0.2">
      <c r="A14" s="143">
        <v>822</v>
      </c>
      <c r="B14" s="149">
        <v>70</v>
      </c>
      <c r="C14" s="149">
        <v>72</v>
      </c>
      <c r="D14" s="155" t="s">
        <v>316</v>
      </c>
      <c r="E14" s="151">
        <v>6263103000</v>
      </c>
    </row>
    <row r="15" spans="1:8" s="154" customFormat="1" ht="15.75" x14ac:dyDescent="0.2">
      <c r="A15" s="143">
        <v>822</v>
      </c>
      <c r="B15" s="149">
        <v>70</v>
      </c>
      <c r="C15" s="149">
        <v>72</v>
      </c>
      <c r="D15" s="155" t="s">
        <v>317</v>
      </c>
      <c r="E15" s="151">
        <v>9947937000</v>
      </c>
    </row>
    <row r="16" spans="1:8" s="152" customFormat="1" ht="15.75" x14ac:dyDescent="0.25">
      <c r="A16" s="143">
        <v>822</v>
      </c>
      <c r="B16" s="149">
        <v>70</v>
      </c>
      <c r="C16" s="149">
        <v>73</v>
      </c>
      <c r="D16" s="155" t="s">
        <v>318</v>
      </c>
      <c r="E16" s="151">
        <v>22625929000</v>
      </c>
      <c r="F16" s="154"/>
    </row>
    <row r="17" spans="1:8" s="152" customFormat="1" ht="15.75" x14ac:dyDescent="0.25">
      <c r="A17" s="143">
        <v>822</v>
      </c>
      <c r="B17" s="149">
        <v>70</v>
      </c>
      <c r="C17" s="149">
        <v>73</v>
      </c>
      <c r="D17" s="155" t="s">
        <v>319</v>
      </c>
      <c r="E17" s="151">
        <v>4890248000</v>
      </c>
      <c r="F17" s="154"/>
    </row>
    <row r="18" spans="1:8" s="152" customFormat="1" ht="15.75" x14ac:dyDescent="0.25">
      <c r="A18" s="143">
        <v>822</v>
      </c>
      <c r="B18" s="149">
        <v>70</v>
      </c>
      <c r="C18" s="149">
        <v>73</v>
      </c>
      <c r="D18" s="155" t="s">
        <v>320</v>
      </c>
      <c r="E18" s="151"/>
      <c r="F18" s="154"/>
    </row>
    <row r="19" spans="1:8" s="146" customFormat="1" ht="15.75" x14ac:dyDescent="0.25">
      <c r="A19" s="142"/>
      <c r="B19" s="149"/>
      <c r="C19" s="149"/>
      <c r="D19" s="147" t="s">
        <v>321</v>
      </c>
      <c r="E19" s="148">
        <f>SUM(E20:E27)</f>
        <v>8877869000</v>
      </c>
      <c r="F19" s="137"/>
    </row>
    <row r="20" spans="1:8" s="154" customFormat="1" ht="15.75" x14ac:dyDescent="0.25">
      <c r="A20" s="143">
        <v>822</v>
      </c>
      <c r="B20" s="149">
        <v>70</v>
      </c>
      <c r="C20" s="149">
        <v>71</v>
      </c>
      <c r="D20" s="150" t="s">
        <v>313</v>
      </c>
      <c r="E20" s="151">
        <v>41600000</v>
      </c>
      <c r="F20" s="152"/>
      <c r="G20" s="152"/>
      <c r="H20" s="152"/>
    </row>
    <row r="21" spans="1:8" s="154" customFormat="1" ht="15.75" x14ac:dyDescent="0.2">
      <c r="A21" s="143">
        <v>822</v>
      </c>
      <c r="B21" s="149">
        <v>70</v>
      </c>
      <c r="C21" s="149">
        <v>72</v>
      </c>
      <c r="D21" s="155" t="s">
        <v>314</v>
      </c>
      <c r="E21" s="151">
        <v>166400000</v>
      </c>
    </row>
    <row r="22" spans="1:8" s="154" customFormat="1" ht="15.75" x14ac:dyDescent="0.2">
      <c r="A22" s="143">
        <v>822</v>
      </c>
      <c r="B22" s="149">
        <v>70</v>
      </c>
      <c r="C22" s="149">
        <v>72</v>
      </c>
      <c r="D22" s="155" t="s">
        <v>315</v>
      </c>
      <c r="E22" s="151">
        <v>70400000</v>
      </c>
    </row>
    <row r="23" spans="1:8" s="154" customFormat="1" ht="15.75" x14ac:dyDescent="0.2">
      <c r="A23" s="143">
        <v>822</v>
      </c>
      <c r="B23" s="149">
        <v>70</v>
      </c>
      <c r="C23" s="149">
        <v>72</v>
      </c>
      <c r="D23" s="155" t="s">
        <v>316</v>
      </c>
      <c r="E23" s="151">
        <v>60800000</v>
      </c>
    </row>
    <row r="24" spans="1:8" s="154" customFormat="1" ht="15.75" x14ac:dyDescent="0.2">
      <c r="A24" s="143">
        <v>822</v>
      </c>
      <c r="B24" s="149">
        <v>70</v>
      </c>
      <c r="C24" s="149">
        <v>72</v>
      </c>
      <c r="D24" s="155" t="s">
        <v>317</v>
      </c>
      <c r="E24" s="151">
        <v>83600000</v>
      </c>
    </row>
    <row r="25" spans="1:8" s="152" customFormat="1" ht="15.75" x14ac:dyDescent="0.25">
      <c r="A25" s="143">
        <v>822</v>
      </c>
      <c r="B25" s="149">
        <v>70</v>
      </c>
      <c r="C25" s="149">
        <v>73</v>
      </c>
      <c r="D25" s="155" t="s">
        <v>318</v>
      </c>
      <c r="E25" s="151">
        <v>165200000</v>
      </c>
      <c r="F25" s="154"/>
    </row>
    <row r="26" spans="1:8" s="152" customFormat="1" ht="15.75" x14ac:dyDescent="0.25">
      <c r="A26" s="143">
        <v>822</v>
      </c>
      <c r="B26" s="149">
        <v>70</v>
      </c>
      <c r="C26" s="149">
        <v>73</v>
      </c>
      <c r="D26" s="155" t="s">
        <v>319</v>
      </c>
      <c r="E26" s="151">
        <v>54800000</v>
      </c>
      <c r="F26" s="154"/>
    </row>
    <row r="27" spans="1:8" s="152" customFormat="1" ht="15.75" x14ac:dyDescent="0.25">
      <c r="A27" s="143">
        <v>822</v>
      </c>
      <c r="B27" s="149">
        <v>70</v>
      </c>
      <c r="C27" s="149">
        <v>73</v>
      </c>
      <c r="D27" s="155" t="s">
        <v>320</v>
      </c>
      <c r="E27" s="151">
        <v>8235069000</v>
      </c>
      <c r="F27" s="154"/>
    </row>
    <row r="28" spans="1:8" ht="15.75" x14ac:dyDescent="0.25">
      <c r="A28" s="156" t="s">
        <v>322</v>
      </c>
      <c r="B28" s="147"/>
      <c r="C28" s="147"/>
      <c r="D28" s="147"/>
      <c r="E28" s="148">
        <f>E9</f>
        <v>88490462000</v>
      </c>
      <c r="F28" s="157"/>
    </row>
    <row r="29" spans="1:8" ht="15.75" x14ac:dyDescent="0.2">
      <c r="A29" s="293" t="s">
        <v>323</v>
      </c>
      <c r="B29" s="293"/>
      <c r="C29" s="293"/>
      <c r="D29" s="293"/>
      <c r="E29" s="293"/>
    </row>
    <row r="30" spans="1:8" ht="15.75" hidden="1" x14ac:dyDescent="0.2">
      <c r="E30" s="158" t="s">
        <v>324</v>
      </c>
    </row>
    <row r="31" spans="1:8" ht="15.75" hidden="1" x14ac:dyDescent="0.2">
      <c r="A31" s="136"/>
      <c r="D31" s="159"/>
      <c r="E31" s="140" t="s">
        <v>325</v>
      </c>
    </row>
    <row r="32" spans="1:8" ht="15.75" hidden="1" x14ac:dyDescent="0.2">
      <c r="D32" s="136"/>
      <c r="E32" s="140" t="s">
        <v>326</v>
      </c>
    </row>
    <row r="33" spans="1:5" ht="15.75" hidden="1" x14ac:dyDescent="0.2">
      <c r="A33" s="160"/>
      <c r="D33" s="161"/>
      <c r="E33" s="162"/>
    </row>
    <row r="34" spans="1:5" hidden="1" x14ac:dyDescent="0.2">
      <c r="E34" s="163"/>
    </row>
    <row r="35" spans="1:5" hidden="1" x14ac:dyDescent="0.2">
      <c r="E35" s="163"/>
    </row>
    <row r="36" spans="1:5" hidden="1" x14ac:dyDescent="0.2">
      <c r="A36" s="159"/>
      <c r="E36" s="163"/>
    </row>
    <row r="37" spans="1:5" ht="15.75" hidden="1" x14ac:dyDescent="0.2">
      <c r="A37" s="161"/>
      <c r="E37" s="163"/>
    </row>
    <row r="38" spans="1:5" ht="15.75" hidden="1" x14ac:dyDescent="0.2">
      <c r="E38" s="140" t="s">
        <v>244</v>
      </c>
    </row>
  </sheetData>
  <mergeCells count="3">
    <mergeCell ref="A4:E4"/>
    <mergeCell ref="A5:E5"/>
    <mergeCell ref="A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topLeftCell="A4" workbookViewId="0">
      <selection activeCell="L38" sqref="L38"/>
    </sheetView>
  </sheetViews>
  <sheetFormatPr defaultRowHeight="15" x14ac:dyDescent="0.2"/>
  <cols>
    <col min="1" max="1" width="9.140625" style="28"/>
    <col min="2" max="7" width="9.140625" style="1"/>
    <col min="8" max="8" width="17.85546875" style="1" customWidth="1"/>
    <col min="9" max="9" width="25" style="1" customWidth="1"/>
    <col min="10" max="11" width="9.140625" style="1"/>
    <col min="12" max="12" width="15.140625" style="33" customWidth="1"/>
    <col min="13" max="13" width="9.140625" style="1"/>
    <col min="14" max="14" width="17.5703125" style="1" customWidth="1"/>
    <col min="15" max="15" width="12.5703125" style="33" customWidth="1"/>
    <col min="16" max="16" width="9.140625" style="1"/>
    <col min="17" max="17" width="12.7109375" style="1" customWidth="1"/>
    <col min="18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5" ht="18.75" customHeight="1" x14ac:dyDescent="0.25">
      <c r="A1" s="239" t="s">
        <v>65</v>
      </c>
      <c r="B1" s="239"/>
      <c r="C1" s="239"/>
      <c r="D1" s="239"/>
      <c r="E1" s="239"/>
      <c r="F1" s="239"/>
      <c r="G1" s="239"/>
      <c r="H1" s="239"/>
      <c r="I1" s="239"/>
    </row>
    <row r="2" spans="1:15" ht="20.25" x14ac:dyDescent="0.3">
      <c r="B2" s="241" t="s">
        <v>29</v>
      </c>
      <c r="C2" s="241"/>
      <c r="D2" s="241"/>
      <c r="E2" s="241"/>
      <c r="F2" s="241"/>
      <c r="G2" s="241"/>
      <c r="H2" s="241"/>
      <c r="I2" s="241"/>
    </row>
    <row r="3" spans="1:15" ht="18.75" x14ac:dyDescent="0.3">
      <c r="B3" s="234" t="s">
        <v>107</v>
      </c>
      <c r="C3" s="234"/>
      <c r="D3" s="234"/>
      <c r="E3" s="234"/>
      <c r="F3" s="234"/>
      <c r="G3" s="234"/>
      <c r="H3" s="234"/>
      <c r="I3" s="234"/>
    </row>
    <row r="4" spans="1:15" ht="18.75" x14ac:dyDescent="0.3">
      <c r="B4" s="234" t="s">
        <v>31</v>
      </c>
      <c r="C4" s="234"/>
      <c r="D4" s="234"/>
      <c r="E4" s="234"/>
      <c r="F4" s="234"/>
      <c r="G4" s="234"/>
      <c r="H4" s="234"/>
      <c r="I4" s="234"/>
    </row>
    <row r="5" spans="1:15" ht="18.75" x14ac:dyDescent="0.3">
      <c r="B5" s="235" t="s">
        <v>34</v>
      </c>
      <c r="C5" s="235"/>
      <c r="D5" s="235"/>
      <c r="E5" s="235"/>
      <c r="F5" s="235"/>
      <c r="G5" s="235"/>
      <c r="H5" s="235"/>
      <c r="I5" s="235"/>
    </row>
    <row r="6" spans="1:15" ht="20.25" x14ac:dyDescent="0.3">
      <c r="B6" s="241" t="s">
        <v>33</v>
      </c>
      <c r="C6" s="241"/>
      <c r="D6" s="241"/>
      <c r="E6" s="241"/>
      <c r="F6" s="241"/>
      <c r="G6" s="241"/>
      <c r="H6" s="241"/>
      <c r="I6" s="241"/>
    </row>
    <row r="7" spans="1:15" ht="20.25" x14ac:dyDescent="0.3">
      <c r="B7" s="241" t="s">
        <v>35</v>
      </c>
      <c r="C7" s="241"/>
      <c r="D7" s="241"/>
      <c r="E7" s="241"/>
      <c r="F7" s="241"/>
      <c r="G7" s="241"/>
      <c r="H7" s="241"/>
      <c r="I7" s="241"/>
    </row>
    <row r="8" spans="1:15" ht="18.75" x14ac:dyDescent="0.3">
      <c r="B8" s="235" t="s">
        <v>36</v>
      </c>
      <c r="C8" s="235"/>
      <c r="D8" s="235"/>
      <c r="E8" s="235"/>
      <c r="F8" s="235"/>
      <c r="G8" s="235"/>
      <c r="H8" s="235"/>
      <c r="I8" s="235"/>
    </row>
    <row r="9" spans="1:15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5" ht="18.75" x14ac:dyDescent="0.3">
      <c r="A10" s="29" t="s">
        <v>6</v>
      </c>
      <c r="B10" s="242" t="s">
        <v>1</v>
      </c>
      <c r="C10" s="242"/>
      <c r="D10" s="242"/>
      <c r="E10" s="242"/>
      <c r="F10" s="242"/>
      <c r="G10" s="242"/>
      <c r="H10" s="242"/>
      <c r="I10" s="16" t="s">
        <v>2</v>
      </c>
      <c r="N10" s="1" t="s">
        <v>105</v>
      </c>
      <c r="O10" s="33">
        <v>702081432</v>
      </c>
    </row>
    <row r="11" spans="1:15" ht="18.75" x14ac:dyDescent="0.3">
      <c r="A11" s="32" t="s">
        <v>40</v>
      </c>
      <c r="B11" s="243" t="s">
        <v>46</v>
      </c>
      <c r="C11" s="243"/>
      <c r="D11" s="243"/>
      <c r="E11" s="243"/>
      <c r="F11" s="243"/>
      <c r="G11" s="243"/>
      <c r="H11" s="243"/>
      <c r="I11" s="5">
        <v>0</v>
      </c>
      <c r="N11" s="1" t="s">
        <v>103</v>
      </c>
      <c r="O11" s="33">
        <v>442414816</v>
      </c>
    </row>
    <row r="12" spans="1:15" ht="18.75" x14ac:dyDescent="0.3">
      <c r="A12" s="32" t="s">
        <v>41</v>
      </c>
      <c r="B12" s="246" t="s">
        <v>47</v>
      </c>
      <c r="C12" s="247"/>
      <c r="D12" s="247"/>
      <c r="E12" s="247"/>
      <c r="F12" s="247"/>
      <c r="G12" s="247"/>
      <c r="H12" s="248"/>
      <c r="I12" s="5">
        <f>I13</f>
        <v>4664423114</v>
      </c>
      <c r="J12" s="1" t="s">
        <v>66</v>
      </c>
      <c r="L12" s="33">
        <f>I12+'PHÒNG V. HÓA'!I12+'PHÒNG KTHT'!I12+'TRUNG TÂM HCC'!I12+'VP Đảng Ủy'!I12+'VP MTTQ'!I12</f>
        <v>8883569032</v>
      </c>
      <c r="N12" s="1" t="s">
        <v>104</v>
      </c>
      <c r="O12" s="33">
        <f>O10-O11</f>
        <v>259666616</v>
      </c>
    </row>
    <row r="13" spans="1:15" ht="18.75" x14ac:dyDescent="0.3">
      <c r="A13" s="32">
        <v>1</v>
      </c>
      <c r="B13" s="246" t="s">
        <v>48</v>
      </c>
      <c r="C13" s="247"/>
      <c r="D13" s="247"/>
      <c r="E13" s="247"/>
      <c r="F13" s="247"/>
      <c r="G13" s="247"/>
      <c r="H13" s="248"/>
      <c r="I13" s="5">
        <f>I14+I23</f>
        <v>4664423114</v>
      </c>
    </row>
    <row r="14" spans="1:15" s="27" customFormat="1" ht="19.5" x14ac:dyDescent="0.35">
      <c r="A14" s="30" t="s">
        <v>42</v>
      </c>
      <c r="B14" s="244" t="s">
        <v>49</v>
      </c>
      <c r="C14" s="244"/>
      <c r="D14" s="244"/>
      <c r="E14" s="244"/>
      <c r="F14" s="244"/>
      <c r="G14" s="244"/>
      <c r="H14" s="244"/>
      <c r="I14" s="26">
        <f>I15+I20</f>
        <v>349121212</v>
      </c>
      <c r="L14" s="35">
        <v>9131336632</v>
      </c>
      <c r="O14" s="35"/>
    </row>
    <row r="15" spans="1:15" s="25" customFormat="1" ht="18.75" x14ac:dyDescent="0.3">
      <c r="A15" s="31" t="s">
        <v>38</v>
      </c>
      <c r="B15" s="249" t="s">
        <v>50</v>
      </c>
      <c r="C15" s="250"/>
      <c r="D15" s="250"/>
      <c r="E15" s="250"/>
      <c r="F15" s="250"/>
      <c r="G15" s="250"/>
      <c r="H15" s="251"/>
      <c r="I15" s="24">
        <f>SUM(I16:I19)</f>
        <v>0</v>
      </c>
      <c r="L15" s="34">
        <f>L14-L12</f>
        <v>247767600</v>
      </c>
      <c r="O15" s="34"/>
    </row>
    <row r="16" spans="1:15" ht="18.75" x14ac:dyDescent="0.3">
      <c r="A16" s="29"/>
      <c r="B16" s="245" t="s">
        <v>37</v>
      </c>
      <c r="C16" s="245"/>
      <c r="D16" s="245"/>
      <c r="E16" s="245"/>
      <c r="F16" s="245"/>
      <c r="G16" s="245"/>
      <c r="H16" s="245"/>
      <c r="I16" s="6">
        <v>0</v>
      </c>
    </row>
    <row r="17" spans="1:17" ht="18.75" x14ac:dyDescent="0.3">
      <c r="A17" s="29"/>
      <c r="B17" s="245" t="s">
        <v>96</v>
      </c>
      <c r="C17" s="245"/>
      <c r="D17" s="245"/>
      <c r="E17" s="245"/>
      <c r="F17" s="245"/>
      <c r="G17" s="245"/>
      <c r="H17" s="245"/>
      <c r="I17" s="6">
        <v>0</v>
      </c>
      <c r="O17" s="33">
        <v>442414816</v>
      </c>
    </row>
    <row r="18" spans="1:17" ht="18.75" x14ac:dyDescent="0.3">
      <c r="A18" s="29"/>
      <c r="B18" s="245" t="s">
        <v>97</v>
      </c>
      <c r="C18" s="245"/>
      <c r="D18" s="245"/>
      <c r="E18" s="245"/>
      <c r="F18" s="245"/>
      <c r="G18" s="245"/>
      <c r="H18" s="245"/>
      <c r="I18" s="6">
        <v>0</v>
      </c>
      <c r="L18" s="33">
        <v>5142570102</v>
      </c>
    </row>
    <row r="19" spans="1:17" ht="18.75" x14ac:dyDescent="0.3">
      <c r="A19" s="29"/>
      <c r="B19" s="245" t="s">
        <v>98</v>
      </c>
      <c r="C19" s="245"/>
      <c r="D19" s="245"/>
      <c r="E19" s="245"/>
      <c r="F19" s="245"/>
      <c r="G19" s="245"/>
      <c r="H19" s="245"/>
      <c r="I19" s="6">
        <v>0</v>
      </c>
    </row>
    <row r="20" spans="1:17" s="25" customFormat="1" ht="19.5" x14ac:dyDescent="0.35">
      <c r="A20" s="31" t="s">
        <v>43</v>
      </c>
      <c r="B20" s="240" t="s">
        <v>51</v>
      </c>
      <c r="C20" s="240"/>
      <c r="D20" s="240"/>
      <c r="E20" s="240"/>
      <c r="F20" s="240"/>
      <c r="G20" s="240"/>
      <c r="H20" s="240"/>
      <c r="I20" s="26">
        <f>SUM(I21:I22)</f>
        <v>349121212</v>
      </c>
      <c r="L20" s="34"/>
      <c r="O20" s="34"/>
    </row>
    <row r="21" spans="1:17" ht="18.75" x14ac:dyDescent="0.3">
      <c r="A21" s="29"/>
      <c r="B21" s="245" t="s">
        <v>100</v>
      </c>
      <c r="C21" s="245"/>
      <c r="D21" s="245"/>
      <c r="E21" s="245"/>
      <c r="F21" s="245"/>
      <c r="G21" s="245"/>
      <c r="H21" s="245"/>
      <c r="I21" s="6">
        <v>349121212</v>
      </c>
      <c r="L21" s="33">
        <f>I20+'PHÒNG V. HÓA'!I17+'PHÒNG KTHT'!I17+'TRUNG TÂM HCC'!I17+'VP Đảng Ủy'!I18+'VP MTTQ'!I18</f>
        <v>1172121212</v>
      </c>
      <c r="N21" s="1">
        <v>1172121212</v>
      </c>
    </row>
    <row r="22" spans="1:17" ht="18.75" x14ac:dyDescent="0.3">
      <c r="A22" s="29"/>
      <c r="B22" s="245" t="s">
        <v>39</v>
      </c>
      <c r="C22" s="245"/>
      <c r="D22" s="245"/>
      <c r="E22" s="245"/>
      <c r="F22" s="245"/>
      <c r="G22" s="245"/>
      <c r="H22" s="245"/>
      <c r="I22" s="6">
        <v>0</v>
      </c>
      <c r="N22" s="33">
        <f>N21-L21</f>
        <v>0</v>
      </c>
      <c r="Q22" s="1">
        <v>98121212</v>
      </c>
    </row>
    <row r="23" spans="1:17" s="27" customFormat="1" ht="19.5" x14ac:dyDescent="0.35">
      <c r="A23" s="30" t="s">
        <v>44</v>
      </c>
      <c r="B23" s="244" t="s">
        <v>52</v>
      </c>
      <c r="C23" s="244"/>
      <c r="D23" s="244"/>
      <c r="E23" s="244"/>
      <c r="F23" s="244"/>
      <c r="G23" s="244"/>
      <c r="H23" s="244"/>
      <c r="I23" s="26">
        <f>I24+I29+I32+I35+I36+I37</f>
        <v>4315301902</v>
      </c>
      <c r="L23" s="35"/>
      <c r="O23" s="35"/>
    </row>
    <row r="24" spans="1:17" s="27" customFormat="1" ht="18.75" x14ac:dyDescent="0.3">
      <c r="A24" s="31" t="s">
        <v>45</v>
      </c>
      <c r="B24" s="249" t="s">
        <v>50</v>
      </c>
      <c r="C24" s="250"/>
      <c r="D24" s="250"/>
      <c r="E24" s="250"/>
      <c r="F24" s="250"/>
      <c r="G24" s="250"/>
      <c r="H24" s="251"/>
      <c r="I24" s="24">
        <f>SUM(I25:I28)</f>
        <v>1460829244</v>
      </c>
      <c r="L24" s="35"/>
      <c r="O24" s="35"/>
    </row>
    <row r="25" spans="1:17" s="27" customFormat="1" ht="18.75" x14ac:dyDescent="0.3">
      <c r="A25" s="29"/>
      <c r="B25" s="245" t="s">
        <v>37</v>
      </c>
      <c r="C25" s="245"/>
      <c r="D25" s="245"/>
      <c r="E25" s="245"/>
      <c r="F25" s="245"/>
      <c r="G25" s="245"/>
      <c r="H25" s="245"/>
      <c r="I25" s="6">
        <v>756475200</v>
      </c>
      <c r="L25" s="35"/>
      <c r="O25" s="35"/>
    </row>
    <row r="26" spans="1:17" s="27" customFormat="1" ht="18.75" x14ac:dyDescent="0.3">
      <c r="A26" s="29"/>
      <c r="B26" s="245" t="s">
        <v>96</v>
      </c>
      <c r="C26" s="245"/>
      <c r="D26" s="245"/>
      <c r="E26" s="245"/>
      <c r="F26" s="245"/>
      <c r="G26" s="245"/>
      <c r="H26" s="245"/>
      <c r="I26" s="6">
        <v>179750284</v>
      </c>
      <c r="L26" s="35"/>
      <c r="O26" s="35"/>
    </row>
    <row r="27" spans="1:17" s="27" customFormat="1" ht="18.75" x14ac:dyDescent="0.3">
      <c r="A27" s="29"/>
      <c r="B27" s="245" t="s">
        <v>97</v>
      </c>
      <c r="C27" s="245"/>
      <c r="D27" s="245"/>
      <c r="E27" s="245"/>
      <c r="F27" s="245"/>
      <c r="G27" s="245"/>
      <c r="H27" s="245"/>
      <c r="I27" s="6">
        <v>390983760</v>
      </c>
      <c r="L27" s="35"/>
      <c r="O27" s="35"/>
    </row>
    <row r="28" spans="1:17" s="27" customFormat="1" ht="18.75" x14ac:dyDescent="0.3">
      <c r="A28" s="29"/>
      <c r="B28" s="245" t="s">
        <v>98</v>
      </c>
      <c r="C28" s="245"/>
      <c r="D28" s="245"/>
      <c r="E28" s="245"/>
      <c r="F28" s="245"/>
      <c r="G28" s="245"/>
      <c r="H28" s="245"/>
      <c r="I28" s="6">
        <v>133620000</v>
      </c>
      <c r="L28" s="35"/>
      <c r="O28" s="35"/>
    </row>
    <row r="29" spans="1:17" ht="18.75" x14ac:dyDescent="0.3">
      <c r="A29" s="29" t="s">
        <v>56</v>
      </c>
      <c r="B29" s="245" t="s">
        <v>53</v>
      </c>
      <c r="C29" s="245"/>
      <c r="D29" s="245"/>
      <c r="E29" s="245"/>
      <c r="F29" s="245"/>
      <c r="G29" s="245"/>
      <c r="H29" s="245"/>
      <c r="I29" s="6">
        <f>SUM(I30:I31)</f>
        <v>185000000</v>
      </c>
    </row>
    <row r="30" spans="1:17" ht="18.75" x14ac:dyDescent="0.3">
      <c r="A30" s="29"/>
      <c r="B30" s="255" t="s">
        <v>54</v>
      </c>
      <c r="C30" s="255"/>
      <c r="D30" s="255"/>
      <c r="E30" s="255"/>
      <c r="F30" s="255"/>
      <c r="G30" s="255"/>
      <c r="H30" s="255"/>
      <c r="I30" s="7">
        <v>185000000</v>
      </c>
    </row>
    <row r="31" spans="1:17" ht="18.75" x14ac:dyDescent="0.3">
      <c r="A31" s="29"/>
      <c r="B31" s="252" t="s">
        <v>55</v>
      </c>
      <c r="C31" s="253"/>
      <c r="D31" s="253"/>
      <c r="E31" s="253"/>
      <c r="F31" s="253"/>
      <c r="G31" s="253"/>
      <c r="H31" s="254"/>
      <c r="I31" s="7">
        <v>0</v>
      </c>
      <c r="N31" s="1">
        <v>101198544</v>
      </c>
    </row>
    <row r="32" spans="1:17" ht="18.75" x14ac:dyDescent="0.3">
      <c r="A32" s="29" t="s">
        <v>58</v>
      </c>
      <c r="B32" s="252" t="s">
        <v>57</v>
      </c>
      <c r="C32" s="253"/>
      <c r="D32" s="253"/>
      <c r="E32" s="253"/>
      <c r="F32" s="253"/>
      <c r="G32" s="253"/>
      <c r="H32" s="254"/>
      <c r="I32" s="7">
        <f>SUM(I33:I34)</f>
        <v>101198544</v>
      </c>
    </row>
    <row r="33" spans="1:12" ht="18.75" x14ac:dyDescent="0.3">
      <c r="A33" s="29"/>
      <c r="B33" s="255" t="s">
        <v>54</v>
      </c>
      <c r="C33" s="255"/>
      <c r="D33" s="255"/>
      <c r="E33" s="255"/>
      <c r="F33" s="255"/>
      <c r="G33" s="255"/>
      <c r="H33" s="255"/>
      <c r="I33" s="7">
        <v>37998544</v>
      </c>
      <c r="L33" s="33">
        <f>I33-63200000</f>
        <v>-25201456</v>
      </c>
    </row>
    <row r="34" spans="1:12" ht="18.75" x14ac:dyDescent="0.3">
      <c r="A34" s="29"/>
      <c r="B34" s="252" t="s">
        <v>112</v>
      </c>
      <c r="C34" s="253"/>
      <c r="D34" s="253"/>
      <c r="E34" s="253"/>
      <c r="F34" s="253"/>
      <c r="G34" s="253"/>
      <c r="H34" s="254"/>
      <c r="I34" s="7">
        <v>63200000</v>
      </c>
    </row>
    <row r="35" spans="1:12" ht="18.75" x14ac:dyDescent="0.3">
      <c r="A35" s="29" t="s">
        <v>59</v>
      </c>
      <c r="B35" s="252" t="s">
        <v>99</v>
      </c>
      <c r="C35" s="253"/>
      <c r="D35" s="253"/>
      <c r="E35" s="253"/>
      <c r="F35" s="253"/>
      <c r="G35" s="253"/>
      <c r="H35" s="254"/>
      <c r="I35" s="7">
        <v>499085212</v>
      </c>
      <c r="L35" s="33">
        <f>I30+I33+I35</f>
        <v>722083756</v>
      </c>
    </row>
    <row r="36" spans="1:12" ht="18.75" x14ac:dyDescent="0.3">
      <c r="A36" s="29" t="s">
        <v>60</v>
      </c>
      <c r="B36" s="252" t="s">
        <v>61</v>
      </c>
      <c r="C36" s="253"/>
      <c r="D36" s="253"/>
      <c r="E36" s="253"/>
      <c r="F36" s="253"/>
      <c r="G36" s="253"/>
      <c r="H36" s="254"/>
      <c r="I36" s="7">
        <v>1229155000</v>
      </c>
    </row>
    <row r="37" spans="1:12" ht="18.75" x14ac:dyDescent="0.3">
      <c r="A37" s="29" t="s">
        <v>62</v>
      </c>
      <c r="B37" s="257" t="s">
        <v>63</v>
      </c>
      <c r="C37" s="257"/>
      <c r="D37" s="257"/>
      <c r="E37" s="257"/>
      <c r="F37" s="257"/>
      <c r="G37" s="257"/>
      <c r="H37" s="257"/>
      <c r="I37" s="7">
        <v>840033902</v>
      </c>
      <c r="L37" s="33">
        <f>I35+I32+I29</f>
        <v>785283756</v>
      </c>
    </row>
    <row r="38" spans="1:12" ht="18.75" x14ac:dyDescent="0.3">
      <c r="A38" s="29"/>
      <c r="B38" s="257"/>
      <c r="C38" s="257"/>
      <c r="D38" s="257"/>
      <c r="E38" s="257"/>
      <c r="F38" s="257"/>
      <c r="G38" s="257"/>
      <c r="H38" s="257"/>
      <c r="I38" s="7">
        <v>0</v>
      </c>
    </row>
    <row r="39" spans="1:12" ht="18.75" x14ac:dyDescent="0.3">
      <c r="A39" s="29"/>
      <c r="B39" s="257"/>
      <c r="C39" s="257"/>
      <c r="D39" s="257"/>
      <c r="E39" s="257"/>
      <c r="F39" s="257"/>
      <c r="G39" s="257"/>
      <c r="H39" s="257"/>
      <c r="I39" s="7">
        <v>0</v>
      </c>
    </row>
    <row r="40" spans="1:12" ht="18.75" x14ac:dyDescent="0.3">
      <c r="A40" s="29"/>
      <c r="B40" s="255"/>
      <c r="C40" s="255"/>
      <c r="D40" s="255"/>
      <c r="E40" s="255"/>
      <c r="F40" s="255"/>
      <c r="G40" s="255"/>
      <c r="H40" s="255"/>
      <c r="I40" s="7"/>
    </row>
    <row r="41" spans="1:12" ht="18.75" x14ac:dyDescent="0.3">
      <c r="A41" s="29"/>
      <c r="B41" s="255"/>
      <c r="C41" s="255"/>
      <c r="D41" s="255"/>
      <c r="E41" s="255"/>
      <c r="F41" s="255"/>
      <c r="G41" s="255"/>
      <c r="H41" s="255"/>
      <c r="I41" s="7"/>
    </row>
    <row r="42" spans="1:12" x14ac:dyDescent="0.2">
      <c r="A42" s="256" t="s">
        <v>32</v>
      </c>
      <c r="B42" s="256"/>
    </row>
    <row r="43" spans="1:12" ht="31.5" customHeight="1" x14ac:dyDescent="0.2">
      <c r="A43" s="238" t="s">
        <v>64</v>
      </c>
      <c r="B43" s="238"/>
      <c r="C43" s="238"/>
      <c r="D43" s="238"/>
      <c r="E43" s="238"/>
      <c r="F43" s="238"/>
      <c r="G43" s="238"/>
      <c r="H43" s="238"/>
      <c r="I43" s="238"/>
    </row>
  </sheetData>
  <mergeCells count="42">
    <mergeCell ref="A42:B42"/>
    <mergeCell ref="B36:H36"/>
    <mergeCell ref="B37:H37"/>
    <mergeCell ref="B38:H38"/>
    <mergeCell ref="B39:H39"/>
    <mergeCell ref="B40:H40"/>
    <mergeCell ref="B35:H35"/>
    <mergeCell ref="B17:H17"/>
    <mergeCell ref="B19:H19"/>
    <mergeCell ref="B18:H18"/>
    <mergeCell ref="B41:H41"/>
    <mergeCell ref="B30:H30"/>
    <mergeCell ref="B31:H31"/>
    <mergeCell ref="B32:H32"/>
    <mergeCell ref="B33:H33"/>
    <mergeCell ref="B34:H34"/>
    <mergeCell ref="B24:H24"/>
    <mergeCell ref="B25:H25"/>
    <mergeCell ref="B26:H26"/>
    <mergeCell ref="B27:H27"/>
    <mergeCell ref="B28:H28"/>
    <mergeCell ref="B15:H15"/>
    <mergeCell ref="B21:H21"/>
    <mergeCell ref="B22:H22"/>
    <mergeCell ref="B23:H23"/>
    <mergeCell ref="B29:H29"/>
    <mergeCell ref="A43:I43"/>
    <mergeCell ref="A1:I1"/>
    <mergeCell ref="B20:H20"/>
    <mergeCell ref="B2:I2"/>
    <mergeCell ref="B3:I3"/>
    <mergeCell ref="B4:I4"/>
    <mergeCell ref="B6:I6"/>
    <mergeCell ref="B7:I7"/>
    <mergeCell ref="B8:I8"/>
    <mergeCell ref="B10:H10"/>
    <mergeCell ref="B11:H11"/>
    <mergeCell ref="B14:H14"/>
    <mergeCell ref="B16:H16"/>
    <mergeCell ref="B5:I5"/>
    <mergeCell ref="B12:H12"/>
    <mergeCell ref="B13:H13"/>
  </mergeCells>
  <pageMargins left="0" right="0" top="0.5" bottom="0.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5"/>
  <sheetViews>
    <sheetView workbookViewId="0">
      <selection sqref="A1:XFD1048576"/>
    </sheetView>
  </sheetViews>
  <sheetFormatPr defaultRowHeight="15" x14ac:dyDescent="0.25"/>
  <cols>
    <col min="1" max="1" width="7.5703125" style="210" customWidth="1"/>
    <col min="2" max="2" width="40.85546875" style="211" customWidth="1"/>
    <col min="3" max="3" width="16.85546875" style="211" customWidth="1"/>
    <col min="4" max="4" width="16" style="211" customWidth="1"/>
    <col min="5" max="5" width="17.85546875" style="211" customWidth="1"/>
    <col min="6" max="6" width="15.85546875" style="211" customWidth="1"/>
    <col min="7" max="7" width="16.140625" style="210" customWidth="1"/>
    <col min="8" max="8" width="13.85546875" style="210" customWidth="1"/>
    <col min="9" max="9" width="16.140625" style="210" customWidth="1"/>
    <col min="10" max="10" width="16.42578125" style="210" customWidth="1"/>
    <col min="11" max="11" width="14.85546875" style="210" customWidth="1"/>
    <col min="12" max="12" width="15.7109375" style="210" customWidth="1"/>
    <col min="13" max="13" width="9.140625" style="210"/>
    <col min="14" max="14" width="17.140625" style="210" customWidth="1"/>
    <col min="15" max="15" width="19.7109375" style="210" customWidth="1"/>
    <col min="16" max="224" width="9.140625" style="210"/>
    <col min="225" max="225" width="6.140625" style="210" customWidth="1"/>
    <col min="226" max="226" width="41.7109375" style="210" customWidth="1"/>
    <col min="227" max="227" width="9.140625" style="210"/>
    <col min="228" max="230" width="13" style="210" customWidth="1"/>
    <col min="231" max="480" width="9.140625" style="210"/>
    <col min="481" max="481" width="6.140625" style="210" customWidth="1"/>
    <col min="482" max="482" width="41.7109375" style="210" customWidth="1"/>
    <col min="483" max="483" width="9.140625" style="210"/>
    <col min="484" max="486" width="13" style="210" customWidth="1"/>
    <col min="487" max="736" width="9.140625" style="210"/>
    <col min="737" max="737" width="6.140625" style="210" customWidth="1"/>
    <col min="738" max="738" width="41.7109375" style="210" customWidth="1"/>
    <col min="739" max="739" width="9.140625" style="210"/>
    <col min="740" max="742" width="13" style="210" customWidth="1"/>
    <col min="743" max="992" width="9.140625" style="210"/>
    <col min="993" max="993" width="6.140625" style="210" customWidth="1"/>
    <col min="994" max="994" width="41.7109375" style="210" customWidth="1"/>
    <col min="995" max="995" width="9.140625" style="210"/>
    <col min="996" max="998" width="13" style="210" customWidth="1"/>
    <col min="999" max="1248" width="9.140625" style="210"/>
    <col min="1249" max="1249" width="6.140625" style="210" customWidth="1"/>
    <col min="1250" max="1250" width="41.7109375" style="210" customWidth="1"/>
    <col min="1251" max="1251" width="9.140625" style="210"/>
    <col min="1252" max="1254" width="13" style="210" customWidth="1"/>
    <col min="1255" max="1504" width="9.140625" style="210"/>
    <col min="1505" max="1505" width="6.140625" style="210" customWidth="1"/>
    <col min="1506" max="1506" width="41.7109375" style="210" customWidth="1"/>
    <col min="1507" max="1507" width="9.140625" style="210"/>
    <col min="1508" max="1510" width="13" style="210" customWidth="1"/>
    <col min="1511" max="1760" width="9.140625" style="210"/>
    <col min="1761" max="1761" width="6.140625" style="210" customWidth="1"/>
    <col min="1762" max="1762" width="41.7109375" style="210" customWidth="1"/>
    <col min="1763" max="1763" width="9.140625" style="210"/>
    <col min="1764" max="1766" width="13" style="210" customWidth="1"/>
    <col min="1767" max="2016" width="9.140625" style="210"/>
    <col min="2017" max="2017" width="6.140625" style="210" customWidth="1"/>
    <col min="2018" max="2018" width="41.7109375" style="210" customWidth="1"/>
    <col min="2019" max="2019" width="9.140625" style="210"/>
    <col min="2020" max="2022" width="13" style="210" customWidth="1"/>
    <col min="2023" max="2272" width="9.140625" style="210"/>
    <col min="2273" max="2273" width="6.140625" style="210" customWidth="1"/>
    <col min="2274" max="2274" width="41.7109375" style="210" customWidth="1"/>
    <col min="2275" max="2275" width="9.140625" style="210"/>
    <col min="2276" max="2278" width="13" style="210" customWidth="1"/>
    <col min="2279" max="2528" width="9.140625" style="210"/>
    <col min="2529" max="2529" width="6.140625" style="210" customWidth="1"/>
    <col min="2530" max="2530" width="41.7109375" style="210" customWidth="1"/>
    <col min="2531" max="2531" width="9.140625" style="210"/>
    <col min="2532" max="2534" width="13" style="210" customWidth="1"/>
    <col min="2535" max="2784" width="9.140625" style="210"/>
    <col min="2785" max="2785" width="6.140625" style="210" customWidth="1"/>
    <col min="2786" max="2786" width="41.7109375" style="210" customWidth="1"/>
    <col min="2787" max="2787" width="9.140625" style="210"/>
    <col min="2788" max="2790" width="13" style="210" customWidth="1"/>
    <col min="2791" max="3040" width="9.140625" style="210"/>
    <col min="3041" max="3041" width="6.140625" style="210" customWidth="1"/>
    <col min="3042" max="3042" width="41.7109375" style="210" customWidth="1"/>
    <col min="3043" max="3043" width="9.140625" style="210"/>
    <col min="3044" max="3046" width="13" style="210" customWidth="1"/>
    <col min="3047" max="3296" width="9.140625" style="210"/>
    <col min="3297" max="3297" width="6.140625" style="210" customWidth="1"/>
    <col min="3298" max="3298" width="41.7109375" style="210" customWidth="1"/>
    <col min="3299" max="3299" width="9.140625" style="210"/>
    <col min="3300" max="3302" width="13" style="210" customWidth="1"/>
    <col min="3303" max="3552" width="9.140625" style="210"/>
    <col min="3553" max="3553" width="6.140625" style="210" customWidth="1"/>
    <col min="3554" max="3554" width="41.7109375" style="210" customWidth="1"/>
    <col min="3555" max="3555" width="9.140625" style="210"/>
    <col min="3556" max="3558" width="13" style="210" customWidth="1"/>
    <col min="3559" max="3808" width="9.140625" style="210"/>
    <col min="3809" max="3809" width="6.140625" style="210" customWidth="1"/>
    <col min="3810" max="3810" width="41.7109375" style="210" customWidth="1"/>
    <col min="3811" max="3811" width="9.140625" style="210"/>
    <col min="3812" max="3814" width="13" style="210" customWidth="1"/>
    <col min="3815" max="4064" width="9.140625" style="210"/>
    <col min="4065" max="4065" width="6.140625" style="210" customWidth="1"/>
    <col min="4066" max="4066" width="41.7109375" style="210" customWidth="1"/>
    <col min="4067" max="4067" width="9.140625" style="210"/>
    <col min="4068" max="4070" width="13" style="210" customWidth="1"/>
    <col min="4071" max="4320" width="9.140625" style="210"/>
    <col min="4321" max="4321" width="6.140625" style="210" customWidth="1"/>
    <col min="4322" max="4322" width="41.7109375" style="210" customWidth="1"/>
    <col min="4323" max="4323" width="9.140625" style="210"/>
    <col min="4324" max="4326" width="13" style="210" customWidth="1"/>
    <col min="4327" max="4576" width="9.140625" style="210"/>
    <col min="4577" max="4577" width="6.140625" style="210" customWidth="1"/>
    <col min="4578" max="4578" width="41.7109375" style="210" customWidth="1"/>
    <col min="4579" max="4579" width="9.140625" style="210"/>
    <col min="4580" max="4582" width="13" style="210" customWidth="1"/>
    <col min="4583" max="4832" width="9.140625" style="210"/>
    <col min="4833" max="4833" width="6.140625" style="210" customWidth="1"/>
    <col min="4834" max="4834" width="41.7109375" style="210" customWidth="1"/>
    <col min="4835" max="4835" width="9.140625" style="210"/>
    <col min="4836" max="4838" width="13" style="210" customWidth="1"/>
    <col min="4839" max="5088" width="9.140625" style="210"/>
    <col min="5089" max="5089" width="6.140625" style="210" customWidth="1"/>
    <col min="5090" max="5090" width="41.7109375" style="210" customWidth="1"/>
    <col min="5091" max="5091" width="9.140625" style="210"/>
    <col min="5092" max="5094" width="13" style="210" customWidth="1"/>
    <col min="5095" max="5344" width="9.140625" style="210"/>
    <col min="5345" max="5345" width="6.140625" style="210" customWidth="1"/>
    <col min="5346" max="5346" width="41.7109375" style="210" customWidth="1"/>
    <col min="5347" max="5347" width="9.140625" style="210"/>
    <col min="5348" max="5350" width="13" style="210" customWidth="1"/>
    <col min="5351" max="5600" width="9.140625" style="210"/>
    <col min="5601" max="5601" width="6.140625" style="210" customWidth="1"/>
    <col min="5602" max="5602" width="41.7109375" style="210" customWidth="1"/>
    <col min="5603" max="5603" width="9.140625" style="210"/>
    <col min="5604" max="5606" width="13" style="210" customWidth="1"/>
    <col min="5607" max="5856" width="9.140625" style="210"/>
    <col min="5857" max="5857" width="6.140625" style="210" customWidth="1"/>
    <col min="5858" max="5858" width="41.7109375" style="210" customWidth="1"/>
    <col min="5859" max="5859" width="9.140625" style="210"/>
    <col min="5860" max="5862" width="13" style="210" customWidth="1"/>
    <col min="5863" max="6112" width="9.140625" style="210"/>
    <col min="6113" max="6113" width="6.140625" style="210" customWidth="1"/>
    <col min="6114" max="6114" width="41.7109375" style="210" customWidth="1"/>
    <col min="6115" max="6115" width="9.140625" style="210"/>
    <col min="6116" max="6118" width="13" style="210" customWidth="1"/>
    <col min="6119" max="6368" width="9.140625" style="210"/>
    <col min="6369" max="6369" width="6.140625" style="210" customWidth="1"/>
    <col min="6370" max="6370" width="41.7109375" style="210" customWidth="1"/>
    <col min="6371" max="6371" width="9.140625" style="210"/>
    <col min="6372" max="6374" width="13" style="210" customWidth="1"/>
    <col min="6375" max="6624" width="9.140625" style="210"/>
    <col min="6625" max="6625" width="6.140625" style="210" customWidth="1"/>
    <col min="6626" max="6626" width="41.7109375" style="210" customWidth="1"/>
    <col min="6627" max="6627" width="9.140625" style="210"/>
    <col min="6628" max="6630" width="13" style="210" customWidth="1"/>
    <col min="6631" max="6880" width="9.140625" style="210"/>
    <col min="6881" max="6881" width="6.140625" style="210" customWidth="1"/>
    <col min="6882" max="6882" width="41.7109375" style="210" customWidth="1"/>
    <col min="6883" max="6883" width="9.140625" style="210"/>
    <col min="6884" max="6886" width="13" style="210" customWidth="1"/>
    <col min="6887" max="7136" width="9.140625" style="210"/>
    <col min="7137" max="7137" width="6.140625" style="210" customWidth="1"/>
    <col min="7138" max="7138" width="41.7109375" style="210" customWidth="1"/>
    <col min="7139" max="7139" width="9.140625" style="210"/>
    <col min="7140" max="7142" width="13" style="210" customWidth="1"/>
    <col min="7143" max="7392" width="9.140625" style="210"/>
    <col min="7393" max="7393" width="6.140625" style="210" customWidth="1"/>
    <col min="7394" max="7394" width="41.7109375" style="210" customWidth="1"/>
    <col min="7395" max="7395" width="9.140625" style="210"/>
    <col min="7396" max="7398" width="13" style="210" customWidth="1"/>
    <col min="7399" max="7648" width="9.140625" style="210"/>
    <col min="7649" max="7649" width="6.140625" style="210" customWidth="1"/>
    <col min="7650" max="7650" width="41.7109375" style="210" customWidth="1"/>
    <col min="7651" max="7651" width="9.140625" style="210"/>
    <col min="7652" max="7654" width="13" style="210" customWidth="1"/>
    <col min="7655" max="7904" width="9.140625" style="210"/>
    <col min="7905" max="7905" width="6.140625" style="210" customWidth="1"/>
    <col min="7906" max="7906" width="41.7109375" style="210" customWidth="1"/>
    <col min="7907" max="7907" width="9.140625" style="210"/>
    <col min="7908" max="7910" width="13" style="210" customWidth="1"/>
    <col min="7911" max="8160" width="9.140625" style="210"/>
    <col min="8161" max="8161" width="6.140625" style="210" customWidth="1"/>
    <col min="8162" max="8162" width="41.7109375" style="210" customWidth="1"/>
    <col min="8163" max="8163" width="9.140625" style="210"/>
    <col min="8164" max="8166" width="13" style="210" customWidth="1"/>
    <col min="8167" max="8416" width="9.140625" style="210"/>
    <col min="8417" max="8417" width="6.140625" style="210" customWidth="1"/>
    <col min="8418" max="8418" width="41.7109375" style="210" customWidth="1"/>
    <col min="8419" max="8419" width="9.140625" style="210"/>
    <col min="8420" max="8422" width="13" style="210" customWidth="1"/>
    <col min="8423" max="8672" width="9.140625" style="210"/>
    <col min="8673" max="8673" width="6.140625" style="210" customWidth="1"/>
    <col min="8674" max="8674" width="41.7109375" style="210" customWidth="1"/>
    <col min="8675" max="8675" width="9.140625" style="210"/>
    <col min="8676" max="8678" width="13" style="210" customWidth="1"/>
    <col min="8679" max="8928" width="9.140625" style="210"/>
    <col min="8929" max="8929" width="6.140625" style="210" customWidth="1"/>
    <col min="8930" max="8930" width="41.7109375" style="210" customWidth="1"/>
    <col min="8931" max="8931" width="9.140625" style="210"/>
    <col min="8932" max="8934" width="13" style="210" customWidth="1"/>
    <col min="8935" max="9184" width="9.140625" style="210"/>
    <col min="9185" max="9185" width="6.140625" style="210" customWidth="1"/>
    <col min="9186" max="9186" width="41.7109375" style="210" customWidth="1"/>
    <col min="9187" max="9187" width="9.140625" style="210"/>
    <col min="9188" max="9190" width="13" style="210" customWidth="1"/>
    <col min="9191" max="9440" width="9.140625" style="210"/>
    <col min="9441" max="9441" width="6.140625" style="210" customWidth="1"/>
    <col min="9442" max="9442" width="41.7109375" style="210" customWidth="1"/>
    <col min="9443" max="9443" width="9.140625" style="210"/>
    <col min="9444" max="9446" width="13" style="210" customWidth="1"/>
    <col min="9447" max="9696" width="9.140625" style="210"/>
    <col min="9697" max="9697" width="6.140625" style="210" customWidth="1"/>
    <col min="9698" max="9698" width="41.7109375" style="210" customWidth="1"/>
    <col min="9699" max="9699" width="9.140625" style="210"/>
    <col min="9700" max="9702" width="13" style="210" customWidth="1"/>
    <col min="9703" max="9952" width="9.140625" style="210"/>
    <col min="9953" max="9953" width="6.140625" style="210" customWidth="1"/>
    <col min="9954" max="9954" width="41.7109375" style="210" customWidth="1"/>
    <col min="9955" max="9955" width="9.140625" style="210"/>
    <col min="9956" max="9958" width="13" style="210" customWidth="1"/>
    <col min="9959" max="10208" width="9.140625" style="210"/>
    <col min="10209" max="10209" width="6.140625" style="210" customWidth="1"/>
    <col min="10210" max="10210" width="41.7109375" style="210" customWidth="1"/>
    <col min="10211" max="10211" width="9.140625" style="210"/>
    <col min="10212" max="10214" width="13" style="210" customWidth="1"/>
    <col min="10215" max="10464" width="9.140625" style="210"/>
    <col min="10465" max="10465" width="6.140625" style="210" customWidth="1"/>
    <col min="10466" max="10466" width="41.7109375" style="210" customWidth="1"/>
    <col min="10467" max="10467" width="9.140625" style="210"/>
    <col min="10468" max="10470" width="13" style="210" customWidth="1"/>
    <col min="10471" max="10720" width="9.140625" style="210"/>
    <col min="10721" max="10721" width="6.140625" style="210" customWidth="1"/>
    <col min="10722" max="10722" width="41.7109375" style="210" customWidth="1"/>
    <col min="10723" max="10723" width="9.140625" style="210"/>
    <col min="10724" max="10726" width="13" style="210" customWidth="1"/>
    <col min="10727" max="10976" width="9.140625" style="210"/>
    <col min="10977" max="10977" width="6.140625" style="210" customWidth="1"/>
    <col min="10978" max="10978" width="41.7109375" style="210" customWidth="1"/>
    <col min="10979" max="10979" width="9.140625" style="210"/>
    <col min="10980" max="10982" width="13" style="210" customWidth="1"/>
    <col min="10983" max="11232" width="9.140625" style="210"/>
    <col min="11233" max="11233" width="6.140625" style="210" customWidth="1"/>
    <col min="11234" max="11234" width="41.7109375" style="210" customWidth="1"/>
    <col min="11235" max="11235" width="9.140625" style="210"/>
    <col min="11236" max="11238" width="13" style="210" customWidth="1"/>
    <col min="11239" max="11488" width="9.140625" style="210"/>
    <col min="11489" max="11489" width="6.140625" style="210" customWidth="1"/>
    <col min="11490" max="11490" width="41.7109375" style="210" customWidth="1"/>
    <col min="11491" max="11491" width="9.140625" style="210"/>
    <col min="11492" max="11494" width="13" style="210" customWidth="1"/>
    <col min="11495" max="11744" width="9.140625" style="210"/>
    <col min="11745" max="11745" width="6.140625" style="210" customWidth="1"/>
    <col min="11746" max="11746" width="41.7109375" style="210" customWidth="1"/>
    <col min="11747" max="11747" width="9.140625" style="210"/>
    <col min="11748" max="11750" width="13" style="210" customWidth="1"/>
    <col min="11751" max="12000" width="9.140625" style="210"/>
    <col min="12001" max="12001" width="6.140625" style="210" customWidth="1"/>
    <col min="12002" max="12002" width="41.7109375" style="210" customWidth="1"/>
    <col min="12003" max="12003" width="9.140625" style="210"/>
    <col min="12004" max="12006" width="13" style="210" customWidth="1"/>
    <col min="12007" max="12256" width="9.140625" style="210"/>
    <col min="12257" max="12257" width="6.140625" style="210" customWidth="1"/>
    <col min="12258" max="12258" width="41.7109375" style="210" customWidth="1"/>
    <col min="12259" max="12259" width="9.140625" style="210"/>
    <col min="12260" max="12262" width="13" style="210" customWidth="1"/>
    <col min="12263" max="12512" width="9.140625" style="210"/>
    <col min="12513" max="12513" width="6.140625" style="210" customWidth="1"/>
    <col min="12514" max="12514" width="41.7109375" style="210" customWidth="1"/>
    <col min="12515" max="12515" width="9.140625" style="210"/>
    <col min="12516" max="12518" width="13" style="210" customWidth="1"/>
    <col min="12519" max="12768" width="9.140625" style="210"/>
    <col min="12769" max="12769" width="6.140625" style="210" customWidth="1"/>
    <col min="12770" max="12770" width="41.7109375" style="210" customWidth="1"/>
    <col min="12771" max="12771" width="9.140625" style="210"/>
    <col min="12772" max="12774" width="13" style="210" customWidth="1"/>
    <col min="12775" max="13024" width="9.140625" style="210"/>
    <col min="13025" max="13025" width="6.140625" style="210" customWidth="1"/>
    <col min="13026" max="13026" width="41.7109375" style="210" customWidth="1"/>
    <col min="13027" max="13027" width="9.140625" style="210"/>
    <col min="13028" max="13030" width="13" style="210" customWidth="1"/>
    <col min="13031" max="13280" width="9.140625" style="210"/>
    <col min="13281" max="13281" width="6.140625" style="210" customWidth="1"/>
    <col min="13282" max="13282" width="41.7109375" style="210" customWidth="1"/>
    <col min="13283" max="13283" width="9.140625" style="210"/>
    <col min="13284" max="13286" width="13" style="210" customWidth="1"/>
    <col min="13287" max="13536" width="9.140625" style="210"/>
    <col min="13537" max="13537" width="6.140625" style="210" customWidth="1"/>
    <col min="13538" max="13538" width="41.7109375" style="210" customWidth="1"/>
    <col min="13539" max="13539" width="9.140625" style="210"/>
    <col min="13540" max="13542" width="13" style="210" customWidth="1"/>
    <col min="13543" max="13792" width="9.140625" style="210"/>
    <col min="13793" max="13793" width="6.140625" style="210" customWidth="1"/>
    <col min="13794" max="13794" width="41.7109375" style="210" customWidth="1"/>
    <col min="13795" max="13795" width="9.140625" style="210"/>
    <col min="13796" max="13798" width="13" style="210" customWidth="1"/>
    <col min="13799" max="14048" width="9.140625" style="210"/>
    <col min="14049" max="14049" width="6.140625" style="210" customWidth="1"/>
    <col min="14050" max="14050" width="41.7109375" style="210" customWidth="1"/>
    <col min="14051" max="14051" width="9.140625" style="210"/>
    <col min="14052" max="14054" width="13" style="210" customWidth="1"/>
    <col min="14055" max="14304" width="9.140625" style="210"/>
    <col min="14305" max="14305" width="6.140625" style="210" customWidth="1"/>
    <col min="14306" max="14306" width="41.7109375" style="210" customWidth="1"/>
    <col min="14307" max="14307" width="9.140625" style="210"/>
    <col min="14308" max="14310" width="13" style="210" customWidth="1"/>
    <col min="14311" max="14560" width="9.140625" style="210"/>
    <col min="14561" max="14561" width="6.140625" style="210" customWidth="1"/>
    <col min="14562" max="14562" width="41.7109375" style="210" customWidth="1"/>
    <col min="14563" max="14563" width="9.140625" style="210"/>
    <col min="14564" max="14566" width="13" style="210" customWidth="1"/>
    <col min="14567" max="14816" width="9.140625" style="210"/>
    <col min="14817" max="14817" width="6.140625" style="210" customWidth="1"/>
    <col min="14818" max="14818" width="41.7109375" style="210" customWidth="1"/>
    <col min="14819" max="14819" width="9.140625" style="210"/>
    <col min="14820" max="14822" width="13" style="210" customWidth="1"/>
    <col min="14823" max="15072" width="9.140625" style="210"/>
    <col min="15073" max="15073" width="6.140625" style="210" customWidth="1"/>
    <col min="15074" max="15074" width="41.7109375" style="210" customWidth="1"/>
    <col min="15075" max="15075" width="9.140625" style="210"/>
    <col min="15076" max="15078" width="13" style="210" customWidth="1"/>
    <col min="15079" max="15328" width="9.140625" style="210"/>
    <col min="15329" max="15329" width="6.140625" style="210" customWidth="1"/>
    <col min="15330" max="15330" width="41.7109375" style="210" customWidth="1"/>
    <col min="15331" max="15331" width="9.140625" style="210"/>
    <col min="15332" max="15334" width="13" style="210" customWidth="1"/>
    <col min="15335" max="15584" width="9.140625" style="210"/>
    <col min="15585" max="15585" width="6.140625" style="210" customWidth="1"/>
    <col min="15586" max="15586" width="41.7109375" style="210" customWidth="1"/>
    <col min="15587" max="15587" width="9.140625" style="210"/>
    <col min="15588" max="15590" width="13" style="210" customWidth="1"/>
    <col min="15591" max="15840" width="9.140625" style="210"/>
    <col min="15841" max="15841" width="6.140625" style="210" customWidth="1"/>
    <col min="15842" max="15842" width="41.7109375" style="210" customWidth="1"/>
    <col min="15843" max="15843" width="9.140625" style="210"/>
    <col min="15844" max="15846" width="13" style="210" customWidth="1"/>
    <col min="15847" max="16096" width="9.140625" style="210"/>
    <col min="16097" max="16097" width="6.140625" style="210" customWidth="1"/>
    <col min="16098" max="16098" width="41.7109375" style="210" customWidth="1"/>
    <col min="16099" max="16099" width="9.140625" style="210"/>
    <col min="16100" max="16102" width="13" style="210" customWidth="1"/>
    <col min="16103" max="16384" width="9.140625" style="210"/>
  </cols>
  <sheetData>
    <row r="1" spans="1:15" s="166" customFormat="1" ht="18.75" x14ac:dyDescent="0.3">
      <c r="A1" s="164" t="s">
        <v>308</v>
      </c>
      <c r="B1" s="165"/>
      <c r="C1" s="165"/>
      <c r="D1" s="165"/>
      <c r="E1" s="165"/>
      <c r="F1" s="165"/>
      <c r="K1" s="295" t="s">
        <v>327</v>
      </c>
      <c r="L1" s="295"/>
    </row>
    <row r="2" spans="1:15" s="166" customFormat="1" ht="18.75" x14ac:dyDescent="0.3">
      <c r="A2" s="164" t="s">
        <v>328</v>
      </c>
      <c r="B2" s="167"/>
      <c r="C2" s="167"/>
      <c r="D2" s="167"/>
      <c r="E2" s="167"/>
      <c r="F2" s="167"/>
    </row>
    <row r="3" spans="1:15" s="166" customFormat="1" ht="18.75" x14ac:dyDescent="0.3">
      <c r="A3" s="168"/>
      <c r="B3" s="165"/>
      <c r="C3" s="165"/>
      <c r="D3" s="165"/>
      <c r="E3" s="165"/>
      <c r="F3" s="165"/>
    </row>
    <row r="4" spans="1:15" s="166" customFormat="1" ht="20.25" x14ac:dyDescent="0.3">
      <c r="A4" s="296" t="s">
        <v>329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1:15" s="166" customFormat="1" ht="18.75" x14ac:dyDescent="0.3">
      <c r="A5" s="287" t="s">
        <v>267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1:15" s="166" customFormat="1" ht="18.75" x14ac:dyDescent="0.3">
      <c r="B6" s="165"/>
      <c r="C6" s="165"/>
      <c r="D6" s="165"/>
      <c r="E6" s="165"/>
      <c r="F6" s="165"/>
      <c r="L6" s="169"/>
    </row>
    <row r="7" spans="1:15" s="171" customFormat="1" ht="18.75" x14ac:dyDescent="0.3">
      <c r="A7" s="297" t="s">
        <v>6</v>
      </c>
      <c r="B7" s="297" t="s">
        <v>1</v>
      </c>
      <c r="C7" s="298" t="s">
        <v>330</v>
      </c>
      <c r="D7" s="298" t="s">
        <v>331</v>
      </c>
      <c r="E7" s="298" t="s">
        <v>332</v>
      </c>
      <c r="F7" s="298" t="s">
        <v>333</v>
      </c>
      <c r="G7" s="297" t="s">
        <v>334</v>
      </c>
      <c r="H7" s="297"/>
      <c r="I7" s="297"/>
      <c r="J7" s="297"/>
      <c r="K7" s="297"/>
      <c r="L7" s="297"/>
      <c r="M7" s="166"/>
    </row>
    <row r="8" spans="1:15" s="171" customFormat="1" ht="47.25" x14ac:dyDescent="0.25">
      <c r="A8" s="297"/>
      <c r="B8" s="297"/>
      <c r="C8" s="298"/>
      <c r="D8" s="298"/>
      <c r="E8" s="298"/>
      <c r="F8" s="298"/>
      <c r="G8" s="170" t="s">
        <v>274</v>
      </c>
      <c r="H8" s="170" t="s">
        <v>335</v>
      </c>
      <c r="I8" s="170" t="s">
        <v>336</v>
      </c>
      <c r="J8" s="170" t="s">
        <v>337</v>
      </c>
      <c r="K8" s="170" t="s">
        <v>338</v>
      </c>
      <c r="L8" s="170" t="s">
        <v>339</v>
      </c>
    </row>
    <row r="9" spans="1:15" s="171" customFormat="1" ht="15.75" x14ac:dyDescent="0.25">
      <c r="A9" s="172" t="s">
        <v>10</v>
      </c>
      <c r="B9" s="172" t="s">
        <v>11</v>
      </c>
      <c r="C9" s="172">
        <v>1</v>
      </c>
      <c r="D9" s="172">
        <v>2</v>
      </c>
      <c r="E9" s="172">
        <v>3</v>
      </c>
      <c r="F9" s="172">
        <v>4</v>
      </c>
      <c r="G9" s="172">
        <v>5</v>
      </c>
      <c r="H9" s="173">
        <v>6</v>
      </c>
      <c r="I9" s="172">
        <v>7</v>
      </c>
      <c r="J9" s="173">
        <v>8</v>
      </c>
      <c r="K9" s="172">
        <v>9</v>
      </c>
      <c r="L9" s="173">
        <v>10</v>
      </c>
    </row>
    <row r="10" spans="1:15" s="178" customFormat="1" ht="15.75" x14ac:dyDescent="0.25">
      <c r="A10" s="174" t="s">
        <v>40</v>
      </c>
      <c r="B10" s="175" t="s">
        <v>340</v>
      </c>
      <c r="C10" s="176">
        <f t="shared" ref="C10:L10" si="0">C11+C14+C15+C16+C17+C18+C19+C20+C21+C22+C23+C24</f>
        <v>18127000000</v>
      </c>
      <c r="D10" s="176">
        <f t="shared" si="0"/>
        <v>456000000</v>
      </c>
      <c r="E10" s="176">
        <f t="shared" si="0"/>
        <v>8787430968</v>
      </c>
      <c r="F10" s="176">
        <f t="shared" si="0"/>
        <v>8883569032</v>
      </c>
      <c r="G10" s="177">
        <f t="shared" si="0"/>
        <v>1439307736</v>
      </c>
      <c r="H10" s="177">
        <f t="shared" si="0"/>
        <v>800234524</v>
      </c>
      <c r="I10" s="177">
        <f t="shared" si="0"/>
        <v>4664423114</v>
      </c>
      <c r="J10" s="177">
        <f t="shared" si="0"/>
        <v>1136232200</v>
      </c>
      <c r="K10" s="177">
        <f t="shared" si="0"/>
        <v>695336458</v>
      </c>
      <c r="L10" s="177">
        <f t="shared" si="0"/>
        <v>148035000</v>
      </c>
      <c r="N10" s="179">
        <f>G10+H10+I10+J10+K10+L10</f>
        <v>8883569032</v>
      </c>
    </row>
    <row r="11" spans="1:15" s="178" customFormat="1" ht="15.75" x14ac:dyDescent="0.25">
      <c r="A11" s="174">
        <v>1</v>
      </c>
      <c r="B11" s="175" t="s">
        <v>341</v>
      </c>
      <c r="C11" s="176">
        <f t="shared" ref="C11:L11" si="1">C12+C13</f>
        <v>10611000000</v>
      </c>
      <c r="D11" s="176">
        <f t="shared" si="1"/>
        <v>336000000</v>
      </c>
      <c r="E11" s="176">
        <f t="shared" si="1"/>
        <v>5298749556</v>
      </c>
      <c r="F11" s="176">
        <f t="shared" si="1"/>
        <v>4976250444</v>
      </c>
      <c r="G11" s="180">
        <f t="shared" si="1"/>
        <v>1099639736</v>
      </c>
      <c r="H11" s="180">
        <f t="shared" si="1"/>
        <v>563835996</v>
      </c>
      <c r="I11" s="180">
        <f t="shared" si="1"/>
        <v>1636112912</v>
      </c>
      <c r="J11" s="180">
        <f t="shared" si="1"/>
        <v>1041032200</v>
      </c>
      <c r="K11" s="180">
        <f t="shared" si="1"/>
        <v>487594600</v>
      </c>
      <c r="L11" s="180">
        <f t="shared" si="1"/>
        <v>148035000</v>
      </c>
      <c r="N11" s="181">
        <f>F11-G11-H11-I11-J11-K11-L11</f>
        <v>0</v>
      </c>
      <c r="O11" s="181">
        <f>G12+H12+I12+J12+K12+L12</f>
        <v>1172121212</v>
      </c>
    </row>
    <row r="12" spans="1:15" s="186" customFormat="1" ht="15.75" x14ac:dyDescent="0.25">
      <c r="A12" s="182" t="s">
        <v>42</v>
      </c>
      <c r="B12" s="183" t="s">
        <v>49</v>
      </c>
      <c r="C12" s="184">
        <v>3360000000</v>
      </c>
      <c r="D12" s="184">
        <v>336000000</v>
      </c>
      <c r="E12" s="184">
        <v>1851878788</v>
      </c>
      <c r="F12" s="184">
        <f>C12-D12-E12</f>
        <v>1172121212</v>
      </c>
      <c r="G12" s="185">
        <v>260000000</v>
      </c>
      <c r="H12" s="185">
        <v>126000000</v>
      </c>
      <c r="I12" s="185">
        <v>349121212</v>
      </c>
      <c r="J12" s="185">
        <v>247000000</v>
      </c>
      <c r="K12" s="185">
        <v>142000000</v>
      </c>
      <c r="L12" s="185">
        <v>48000000</v>
      </c>
      <c r="N12" s="181">
        <f t="shared" ref="N12:N24" si="2">F12-G12-H12-I12-J12-K12-L12</f>
        <v>0</v>
      </c>
      <c r="O12" s="181">
        <f t="shared" ref="O12:O24" si="3">G13+H13+I13+J13+K13+L13</f>
        <v>3804129232</v>
      </c>
    </row>
    <row r="13" spans="1:15" s="186" customFormat="1" ht="31.5" x14ac:dyDescent="0.25">
      <c r="A13" s="187" t="s">
        <v>44</v>
      </c>
      <c r="B13" s="188" t="s">
        <v>342</v>
      </c>
      <c r="C13" s="189">
        <f>7251000000</f>
        <v>7251000000</v>
      </c>
      <c r="D13" s="189">
        <v>0</v>
      </c>
      <c r="E13" s="189">
        <v>3446870768</v>
      </c>
      <c r="F13" s="184">
        <f>C13-D13-E13</f>
        <v>3804129232</v>
      </c>
      <c r="G13" s="185">
        <v>839639736</v>
      </c>
      <c r="H13" s="185">
        <v>437835996</v>
      </c>
      <c r="I13" s="190">
        <v>1286991700</v>
      </c>
      <c r="J13" s="185">
        <f>889232200-95200000</f>
        <v>794032200</v>
      </c>
      <c r="K13" s="185">
        <v>345594600</v>
      </c>
      <c r="L13" s="185">
        <v>100035000</v>
      </c>
      <c r="N13" s="181">
        <f t="shared" si="2"/>
        <v>0</v>
      </c>
      <c r="O13" s="181">
        <f t="shared" si="3"/>
        <v>339668000</v>
      </c>
    </row>
    <row r="14" spans="1:15" s="178" customFormat="1" ht="15.75" x14ac:dyDescent="0.25">
      <c r="A14" s="174">
        <v>2</v>
      </c>
      <c r="B14" s="175" t="s">
        <v>343</v>
      </c>
      <c r="C14" s="176">
        <v>386000000</v>
      </c>
      <c r="D14" s="176">
        <v>0</v>
      </c>
      <c r="E14" s="176">
        <v>46332000</v>
      </c>
      <c r="F14" s="184">
        <f t="shared" ref="F14:F24" si="4">C14-D14-E14</f>
        <v>339668000</v>
      </c>
      <c r="G14" s="180">
        <v>339668000</v>
      </c>
      <c r="H14" s="180"/>
      <c r="I14" s="180">
        <v>0</v>
      </c>
      <c r="J14" s="180">
        <v>0</v>
      </c>
      <c r="K14" s="180">
        <v>0</v>
      </c>
      <c r="L14" s="180">
        <v>0</v>
      </c>
      <c r="N14" s="181">
        <f t="shared" si="2"/>
        <v>0</v>
      </c>
      <c r="O14" s="181">
        <f t="shared" si="3"/>
        <v>236398528</v>
      </c>
    </row>
    <row r="15" spans="1:15" s="178" customFormat="1" ht="15.75" x14ac:dyDescent="0.25">
      <c r="A15" s="174">
        <v>3</v>
      </c>
      <c r="B15" s="175" t="s">
        <v>344</v>
      </c>
      <c r="C15" s="176">
        <v>371000000</v>
      </c>
      <c r="D15" s="176">
        <v>24400000</v>
      </c>
      <c r="E15" s="176">
        <v>110201472</v>
      </c>
      <c r="F15" s="184">
        <f t="shared" si="4"/>
        <v>236398528</v>
      </c>
      <c r="G15" s="180"/>
      <c r="H15" s="180">
        <f>138798528+97600000</f>
        <v>236398528</v>
      </c>
      <c r="I15" s="180"/>
      <c r="J15" s="180">
        <v>0</v>
      </c>
      <c r="K15" s="180">
        <v>0</v>
      </c>
      <c r="L15" s="180"/>
      <c r="N15" s="181">
        <f t="shared" si="2"/>
        <v>0</v>
      </c>
      <c r="O15" s="181">
        <f t="shared" si="3"/>
        <v>38200000</v>
      </c>
    </row>
    <row r="16" spans="1:15" s="178" customFormat="1" ht="31.5" x14ac:dyDescent="0.25">
      <c r="A16" s="174">
        <v>4</v>
      </c>
      <c r="B16" s="191" t="s">
        <v>345</v>
      </c>
      <c r="C16" s="192">
        <f>248000000</f>
        <v>248000000</v>
      </c>
      <c r="D16" s="192">
        <v>6000000</v>
      </c>
      <c r="E16" s="192">
        <v>203800000</v>
      </c>
      <c r="F16" s="184">
        <f>C16-D16-E16</f>
        <v>38200000</v>
      </c>
      <c r="G16" s="180"/>
      <c r="H16" s="180"/>
      <c r="I16" s="180">
        <v>38200000</v>
      </c>
      <c r="J16" s="180"/>
      <c r="K16" s="180"/>
      <c r="L16" s="180"/>
      <c r="N16" s="181">
        <f t="shared" si="2"/>
        <v>0</v>
      </c>
      <c r="O16" s="181">
        <f t="shared" si="3"/>
        <v>840033902</v>
      </c>
    </row>
    <row r="17" spans="1:15" s="178" customFormat="1" ht="15.75" x14ac:dyDescent="0.25">
      <c r="A17" s="193">
        <v>5</v>
      </c>
      <c r="B17" s="194" t="s">
        <v>346</v>
      </c>
      <c r="C17" s="195">
        <v>1909000000</v>
      </c>
      <c r="D17" s="195">
        <v>0</v>
      </c>
      <c r="E17" s="195">
        <v>1068966098</v>
      </c>
      <c r="F17" s="184">
        <f t="shared" si="4"/>
        <v>840033902</v>
      </c>
      <c r="G17" s="196"/>
      <c r="H17" s="197"/>
      <c r="I17" s="180">
        <v>840033902</v>
      </c>
      <c r="J17" s="180"/>
      <c r="K17" s="198"/>
      <c r="L17" s="198"/>
      <c r="N17" s="181">
        <f t="shared" si="2"/>
        <v>0</v>
      </c>
      <c r="O17" s="181">
        <f t="shared" si="3"/>
        <v>1229155000</v>
      </c>
    </row>
    <row r="18" spans="1:15" s="178" customFormat="1" ht="15.75" x14ac:dyDescent="0.25">
      <c r="A18" s="193">
        <v>6</v>
      </c>
      <c r="B18" s="194" t="s">
        <v>347</v>
      </c>
      <c r="C18" s="195">
        <v>2517000000</v>
      </c>
      <c r="D18" s="195">
        <v>0</v>
      </c>
      <c r="E18" s="195">
        <v>1287845000</v>
      </c>
      <c r="F18" s="184">
        <f t="shared" si="4"/>
        <v>1229155000</v>
      </c>
      <c r="G18" s="180"/>
      <c r="H18" s="197"/>
      <c r="I18" s="180">
        <v>1229155000</v>
      </c>
      <c r="J18" s="180"/>
      <c r="K18" s="198"/>
      <c r="L18" s="198"/>
      <c r="N18" s="181">
        <f t="shared" si="2"/>
        <v>0</v>
      </c>
      <c r="O18" s="181">
        <f t="shared" si="3"/>
        <v>3233280</v>
      </c>
    </row>
    <row r="19" spans="1:15" s="171" customFormat="1" ht="15.75" x14ac:dyDescent="0.25">
      <c r="A19" s="199">
        <v>7</v>
      </c>
      <c r="B19" s="200" t="s">
        <v>348</v>
      </c>
      <c r="C19" s="201">
        <v>41000000</v>
      </c>
      <c r="D19" s="201">
        <v>4100000</v>
      </c>
      <c r="E19" s="201">
        <v>33666720</v>
      </c>
      <c r="F19" s="184">
        <f t="shared" si="4"/>
        <v>3233280</v>
      </c>
      <c r="G19" s="202"/>
      <c r="H19" s="203"/>
      <c r="I19" s="202"/>
      <c r="J19" s="202"/>
      <c r="K19" s="204">
        <v>3233280</v>
      </c>
      <c r="L19" s="204"/>
      <c r="M19" s="171" t="s">
        <v>349</v>
      </c>
      <c r="N19" s="181">
        <f t="shared" si="2"/>
        <v>0</v>
      </c>
      <c r="O19" s="181">
        <f t="shared" si="3"/>
        <v>7418578</v>
      </c>
    </row>
    <row r="20" spans="1:15" s="171" customFormat="1" ht="15.75" x14ac:dyDescent="0.25">
      <c r="A20" s="199">
        <v>8</v>
      </c>
      <c r="B20" s="200" t="s">
        <v>301</v>
      </c>
      <c r="C20" s="201">
        <v>34000000</v>
      </c>
      <c r="D20" s="201">
        <v>3400000</v>
      </c>
      <c r="E20" s="201">
        <v>23181422</v>
      </c>
      <c r="F20" s="184">
        <f t="shared" si="4"/>
        <v>7418578</v>
      </c>
      <c r="G20" s="202"/>
      <c r="H20" s="203"/>
      <c r="I20" s="202"/>
      <c r="J20" s="202"/>
      <c r="K20" s="204">
        <v>7418578</v>
      </c>
      <c r="L20" s="204"/>
      <c r="N20" s="181">
        <f t="shared" si="2"/>
        <v>0</v>
      </c>
      <c r="O20" s="181">
        <f t="shared" si="3"/>
        <v>13780000</v>
      </c>
    </row>
    <row r="21" spans="1:15" s="171" customFormat="1" ht="15.75" x14ac:dyDescent="0.25">
      <c r="A21" s="205">
        <v>9</v>
      </c>
      <c r="B21" s="200" t="s">
        <v>350</v>
      </c>
      <c r="C21" s="201">
        <v>69000000</v>
      </c>
      <c r="D21" s="201">
        <v>6900000</v>
      </c>
      <c r="E21" s="201">
        <v>48320000</v>
      </c>
      <c r="F21" s="184">
        <f t="shared" si="4"/>
        <v>13780000</v>
      </c>
      <c r="G21" s="202"/>
      <c r="H21" s="203"/>
      <c r="I21" s="202"/>
      <c r="J21" s="202"/>
      <c r="K21" s="204">
        <v>13780000</v>
      </c>
      <c r="L21" s="204"/>
      <c r="N21" s="181">
        <f t="shared" si="2"/>
        <v>0</v>
      </c>
      <c r="O21" s="181">
        <f t="shared" si="3"/>
        <v>95200000</v>
      </c>
    </row>
    <row r="22" spans="1:15" s="171" customFormat="1" ht="15.75" x14ac:dyDescent="0.25">
      <c r="A22" s="206">
        <v>10</v>
      </c>
      <c r="B22" s="207" t="s">
        <v>351</v>
      </c>
      <c r="C22" s="208">
        <v>114000000</v>
      </c>
      <c r="D22" s="208">
        <v>11400000</v>
      </c>
      <c r="E22" s="208">
        <v>7400000</v>
      </c>
      <c r="F22" s="184">
        <f t="shared" si="4"/>
        <v>95200000</v>
      </c>
      <c r="G22" s="202"/>
      <c r="H22" s="203"/>
      <c r="I22" s="202"/>
      <c r="J22" s="202">
        <v>95200000</v>
      </c>
      <c r="K22" s="204">
        <v>0</v>
      </c>
      <c r="L22" s="204"/>
      <c r="N22" s="181">
        <f t="shared" si="2"/>
        <v>0</v>
      </c>
      <c r="O22" s="181">
        <f t="shared" si="3"/>
        <v>163090000</v>
      </c>
    </row>
    <row r="23" spans="1:15" s="171" customFormat="1" ht="15.75" x14ac:dyDescent="0.25">
      <c r="A23" s="206">
        <v>11</v>
      </c>
      <c r="B23" s="209" t="s">
        <v>352</v>
      </c>
      <c r="C23" s="208">
        <v>224000000</v>
      </c>
      <c r="D23" s="208">
        <v>1700000</v>
      </c>
      <c r="E23" s="208">
        <v>59210000</v>
      </c>
      <c r="F23" s="184">
        <f t="shared" si="4"/>
        <v>163090000</v>
      </c>
      <c r="G23" s="202"/>
      <c r="H23" s="203"/>
      <c r="I23" s="202"/>
      <c r="J23" s="202">
        <f>J21*10%</f>
        <v>0</v>
      </c>
      <c r="K23" s="204">
        <v>163090000</v>
      </c>
      <c r="L23" s="204"/>
      <c r="N23" s="181">
        <f t="shared" si="2"/>
        <v>0</v>
      </c>
      <c r="O23" s="181">
        <f t="shared" si="3"/>
        <v>941141300</v>
      </c>
    </row>
    <row r="24" spans="1:15" s="171" customFormat="1" ht="15.75" x14ac:dyDescent="0.25">
      <c r="A24" s="206">
        <v>12</v>
      </c>
      <c r="B24" s="200" t="s">
        <v>353</v>
      </c>
      <c r="C24" s="201">
        <v>1603000000</v>
      </c>
      <c r="D24" s="201">
        <v>62100000</v>
      </c>
      <c r="E24" s="201">
        <v>599758700</v>
      </c>
      <c r="F24" s="184">
        <f t="shared" si="4"/>
        <v>941141300</v>
      </c>
      <c r="G24" s="202"/>
      <c r="H24" s="203"/>
      <c r="I24" s="202">
        <v>920921300</v>
      </c>
      <c r="J24" s="202">
        <f>(J21-J23)*10%</f>
        <v>0</v>
      </c>
      <c r="K24" s="204">
        <v>20220000</v>
      </c>
      <c r="L24" s="204"/>
      <c r="N24" s="181">
        <f t="shared" si="2"/>
        <v>0</v>
      </c>
      <c r="O24" s="181">
        <f t="shared" si="3"/>
        <v>0</v>
      </c>
    </row>
    <row r="25" spans="1:15" ht="15.75" x14ac:dyDescent="0.25">
      <c r="A25" s="294" t="s">
        <v>354</v>
      </c>
      <c r="B25" s="294"/>
      <c r="C25" s="294"/>
      <c r="D25" s="294"/>
      <c r="E25" s="294"/>
      <c r="F25" s="294"/>
      <c r="G25" s="294"/>
      <c r="H25" s="294"/>
      <c r="I25" s="294"/>
      <c r="J25" s="294"/>
    </row>
  </sheetData>
  <mergeCells count="11">
    <mergeCell ref="A25:J25"/>
    <mergeCell ref="K1:L1"/>
    <mergeCell ref="A4:L4"/>
    <mergeCell ref="A5:L5"/>
    <mergeCell ref="A7:A8"/>
    <mergeCell ref="B7:B8"/>
    <mergeCell ref="C7:C8"/>
    <mergeCell ref="D7:D8"/>
    <mergeCell ref="E7:E8"/>
    <mergeCell ref="F7:F8"/>
    <mergeCell ref="G7:L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6"/>
  <sheetViews>
    <sheetView workbookViewId="0">
      <selection activeCell="H23" sqref="H23"/>
    </sheetView>
  </sheetViews>
  <sheetFormatPr defaultColWidth="9.42578125" defaultRowHeight="15.75" x14ac:dyDescent="0.25"/>
  <cols>
    <col min="1" max="1" width="5.140625" style="215" customWidth="1"/>
    <col min="2" max="2" width="36" style="213" customWidth="1"/>
    <col min="3" max="3" width="16.42578125" style="213" customWidth="1"/>
    <col min="4" max="6" width="15" style="213" customWidth="1"/>
    <col min="7" max="7" width="15.85546875" style="213" customWidth="1"/>
    <col min="8" max="9" width="15.7109375" style="213" customWidth="1"/>
    <col min="10" max="10" width="17.42578125" style="213" customWidth="1"/>
    <col min="11" max="11" width="16" style="213" customWidth="1"/>
    <col min="12" max="142" width="9.42578125" style="213"/>
    <col min="143" max="143" width="6" style="213" customWidth="1"/>
    <col min="144" max="144" width="55" style="213" customWidth="1"/>
    <col min="145" max="147" width="13.7109375" style="213" customWidth="1"/>
    <col min="148" max="148" width="13" style="213" customWidth="1"/>
    <col min="149" max="151" width="0" style="213" hidden="1" customWidth="1"/>
    <col min="152" max="164" width="13.7109375" style="213" customWidth="1"/>
    <col min="165" max="165" width="14.7109375" style="213" customWidth="1"/>
    <col min="166" max="166" width="16.140625" style="213" customWidth="1"/>
    <col min="167" max="167" width="18.28515625" style="213" customWidth="1"/>
    <col min="168" max="168" width="13.28515625" style="213" customWidth="1"/>
    <col min="169" max="398" width="9.42578125" style="213"/>
    <col min="399" max="399" width="6" style="213" customWidth="1"/>
    <col min="400" max="400" width="55" style="213" customWidth="1"/>
    <col min="401" max="403" width="13.7109375" style="213" customWidth="1"/>
    <col min="404" max="404" width="13" style="213" customWidth="1"/>
    <col min="405" max="407" width="0" style="213" hidden="1" customWidth="1"/>
    <col min="408" max="420" width="13.7109375" style="213" customWidth="1"/>
    <col min="421" max="421" width="14.7109375" style="213" customWidth="1"/>
    <col min="422" max="422" width="16.140625" style="213" customWidth="1"/>
    <col min="423" max="423" width="18.28515625" style="213" customWidth="1"/>
    <col min="424" max="424" width="13.28515625" style="213" customWidth="1"/>
    <col min="425" max="654" width="9.42578125" style="213"/>
    <col min="655" max="655" width="6" style="213" customWidth="1"/>
    <col min="656" max="656" width="55" style="213" customWidth="1"/>
    <col min="657" max="659" width="13.7109375" style="213" customWidth="1"/>
    <col min="660" max="660" width="13" style="213" customWidth="1"/>
    <col min="661" max="663" width="0" style="213" hidden="1" customWidth="1"/>
    <col min="664" max="676" width="13.7109375" style="213" customWidth="1"/>
    <col min="677" max="677" width="14.7109375" style="213" customWidth="1"/>
    <col min="678" max="678" width="16.140625" style="213" customWidth="1"/>
    <col min="679" max="679" width="18.28515625" style="213" customWidth="1"/>
    <col min="680" max="680" width="13.28515625" style="213" customWidth="1"/>
    <col min="681" max="910" width="9.42578125" style="213"/>
    <col min="911" max="911" width="6" style="213" customWidth="1"/>
    <col min="912" max="912" width="55" style="213" customWidth="1"/>
    <col min="913" max="915" width="13.7109375" style="213" customWidth="1"/>
    <col min="916" max="916" width="13" style="213" customWidth="1"/>
    <col min="917" max="919" width="0" style="213" hidden="1" customWidth="1"/>
    <col min="920" max="932" width="13.7109375" style="213" customWidth="1"/>
    <col min="933" max="933" width="14.7109375" style="213" customWidth="1"/>
    <col min="934" max="934" width="16.140625" style="213" customWidth="1"/>
    <col min="935" max="935" width="18.28515625" style="213" customWidth="1"/>
    <col min="936" max="936" width="13.28515625" style="213" customWidth="1"/>
    <col min="937" max="1166" width="9.42578125" style="213"/>
    <col min="1167" max="1167" width="6" style="213" customWidth="1"/>
    <col min="1168" max="1168" width="55" style="213" customWidth="1"/>
    <col min="1169" max="1171" width="13.7109375" style="213" customWidth="1"/>
    <col min="1172" max="1172" width="13" style="213" customWidth="1"/>
    <col min="1173" max="1175" width="0" style="213" hidden="1" customWidth="1"/>
    <col min="1176" max="1188" width="13.7109375" style="213" customWidth="1"/>
    <col min="1189" max="1189" width="14.7109375" style="213" customWidth="1"/>
    <col min="1190" max="1190" width="16.140625" style="213" customWidth="1"/>
    <col min="1191" max="1191" width="18.28515625" style="213" customWidth="1"/>
    <col min="1192" max="1192" width="13.28515625" style="213" customWidth="1"/>
    <col min="1193" max="1422" width="9.42578125" style="213"/>
    <col min="1423" max="1423" width="6" style="213" customWidth="1"/>
    <col min="1424" max="1424" width="55" style="213" customWidth="1"/>
    <col min="1425" max="1427" width="13.7109375" style="213" customWidth="1"/>
    <col min="1428" max="1428" width="13" style="213" customWidth="1"/>
    <col min="1429" max="1431" width="0" style="213" hidden="1" customWidth="1"/>
    <col min="1432" max="1444" width="13.7109375" style="213" customWidth="1"/>
    <col min="1445" max="1445" width="14.7109375" style="213" customWidth="1"/>
    <col min="1446" max="1446" width="16.140625" style="213" customWidth="1"/>
    <col min="1447" max="1447" width="18.28515625" style="213" customWidth="1"/>
    <col min="1448" max="1448" width="13.28515625" style="213" customWidth="1"/>
    <col min="1449" max="1678" width="9.42578125" style="213"/>
    <col min="1679" max="1679" width="6" style="213" customWidth="1"/>
    <col min="1680" max="1680" width="55" style="213" customWidth="1"/>
    <col min="1681" max="1683" width="13.7109375" style="213" customWidth="1"/>
    <col min="1684" max="1684" width="13" style="213" customWidth="1"/>
    <col min="1685" max="1687" width="0" style="213" hidden="1" customWidth="1"/>
    <col min="1688" max="1700" width="13.7109375" style="213" customWidth="1"/>
    <col min="1701" max="1701" width="14.7109375" style="213" customWidth="1"/>
    <col min="1702" max="1702" width="16.140625" style="213" customWidth="1"/>
    <col min="1703" max="1703" width="18.28515625" style="213" customWidth="1"/>
    <col min="1704" max="1704" width="13.28515625" style="213" customWidth="1"/>
    <col min="1705" max="1934" width="9.42578125" style="213"/>
    <col min="1935" max="1935" width="6" style="213" customWidth="1"/>
    <col min="1936" max="1936" width="55" style="213" customWidth="1"/>
    <col min="1937" max="1939" width="13.7109375" style="213" customWidth="1"/>
    <col min="1940" max="1940" width="13" style="213" customWidth="1"/>
    <col min="1941" max="1943" width="0" style="213" hidden="1" customWidth="1"/>
    <col min="1944" max="1956" width="13.7109375" style="213" customWidth="1"/>
    <col min="1957" max="1957" width="14.7109375" style="213" customWidth="1"/>
    <col min="1958" max="1958" width="16.140625" style="213" customWidth="1"/>
    <col min="1959" max="1959" width="18.28515625" style="213" customWidth="1"/>
    <col min="1960" max="1960" width="13.28515625" style="213" customWidth="1"/>
    <col min="1961" max="2190" width="9.42578125" style="213"/>
    <col min="2191" max="2191" width="6" style="213" customWidth="1"/>
    <col min="2192" max="2192" width="55" style="213" customWidth="1"/>
    <col min="2193" max="2195" width="13.7109375" style="213" customWidth="1"/>
    <col min="2196" max="2196" width="13" style="213" customWidth="1"/>
    <col min="2197" max="2199" width="0" style="213" hidden="1" customWidth="1"/>
    <col min="2200" max="2212" width="13.7109375" style="213" customWidth="1"/>
    <col min="2213" max="2213" width="14.7109375" style="213" customWidth="1"/>
    <col min="2214" max="2214" width="16.140625" style="213" customWidth="1"/>
    <col min="2215" max="2215" width="18.28515625" style="213" customWidth="1"/>
    <col min="2216" max="2216" width="13.28515625" style="213" customWidth="1"/>
    <col min="2217" max="2446" width="9.42578125" style="213"/>
    <col min="2447" max="2447" width="6" style="213" customWidth="1"/>
    <col min="2448" max="2448" width="55" style="213" customWidth="1"/>
    <col min="2449" max="2451" width="13.7109375" style="213" customWidth="1"/>
    <col min="2452" max="2452" width="13" style="213" customWidth="1"/>
    <col min="2453" max="2455" width="0" style="213" hidden="1" customWidth="1"/>
    <col min="2456" max="2468" width="13.7109375" style="213" customWidth="1"/>
    <col min="2469" max="2469" width="14.7109375" style="213" customWidth="1"/>
    <col min="2470" max="2470" width="16.140625" style="213" customWidth="1"/>
    <col min="2471" max="2471" width="18.28515625" style="213" customWidth="1"/>
    <col min="2472" max="2472" width="13.28515625" style="213" customWidth="1"/>
    <col min="2473" max="2702" width="9.42578125" style="213"/>
    <col min="2703" max="2703" width="6" style="213" customWidth="1"/>
    <col min="2704" max="2704" width="55" style="213" customWidth="1"/>
    <col min="2705" max="2707" width="13.7109375" style="213" customWidth="1"/>
    <col min="2708" max="2708" width="13" style="213" customWidth="1"/>
    <col min="2709" max="2711" width="0" style="213" hidden="1" customWidth="1"/>
    <col min="2712" max="2724" width="13.7109375" style="213" customWidth="1"/>
    <col min="2725" max="2725" width="14.7109375" style="213" customWidth="1"/>
    <col min="2726" max="2726" width="16.140625" style="213" customWidth="1"/>
    <col min="2727" max="2727" width="18.28515625" style="213" customWidth="1"/>
    <col min="2728" max="2728" width="13.28515625" style="213" customWidth="1"/>
    <col min="2729" max="2958" width="9.42578125" style="213"/>
    <col min="2959" max="2959" width="6" style="213" customWidth="1"/>
    <col min="2960" max="2960" width="55" style="213" customWidth="1"/>
    <col min="2961" max="2963" width="13.7109375" style="213" customWidth="1"/>
    <col min="2964" max="2964" width="13" style="213" customWidth="1"/>
    <col min="2965" max="2967" width="0" style="213" hidden="1" customWidth="1"/>
    <col min="2968" max="2980" width="13.7109375" style="213" customWidth="1"/>
    <col min="2981" max="2981" width="14.7109375" style="213" customWidth="1"/>
    <col min="2982" max="2982" width="16.140625" style="213" customWidth="1"/>
    <col min="2983" max="2983" width="18.28515625" style="213" customWidth="1"/>
    <col min="2984" max="2984" width="13.28515625" style="213" customWidth="1"/>
    <col min="2985" max="3214" width="9.42578125" style="213"/>
    <col min="3215" max="3215" width="6" style="213" customWidth="1"/>
    <col min="3216" max="3216" width="55" style="213" customWidth="1"/>
    <col min="3217" max="3219" width="13.7109375" style="213" customWidth="1"/>
    <col min="3220" max="3220" width="13" style="213" customWidth="1"/>
    <col min="3221" max="3223" width="0" style="213" hidden="1" customWidth="1"/>
    <col min="3224" max="3236" width="13.7109375" style="213" customWidth="1"/>
    <col min="3237" max="3237" width="14.7109375" style="213" customWidth="1"/>
    <col min="3238" max="3238" width="16.140625" style="213" customWidth="1"/>
    <col min="3239" max="3239" width="18.28515625" style="213" customWidth="1"/>
    <col min="3240" max="3240" width="13.28515625" style="213" customWidth="1"/>
    <col min="3241" max="3470" width="9.42578125" style="213"/>
    <col min="3471" max="3471" width="6" style="213" customWidth="1"/>
    <col min="3472" max="3472" width="55" style="213" customWidth="1"/>
    <col min="3473" max="3475" width="13.7109375" style="213" customWidth="1"/>
    <col min="3476" max="3476" width="13" style="213" customWidth="1"/>
    <col min="3477" max="3479" width="0" style="213" hidden="1" customWidth="1"/>
    <col min="3480" max="3492" width="13.7109375" style="213" customWidth="1"/>
    <col min="3493" max="3493" width="14.7109375" style="213" customWidth="1"/>
    <col min="3494" max="3494" width="16.140625" style="213" customWidth="1"/>
    <col min="3495" max="3495" width="18.28515625" style="213" customWidth="1"/>
    <col min="3496" max="3496" width="13.28515625" style="213" customWidth="1"/>
    <col min="3497" max="3726" width="9.42578125" style="213"/>
    <col min="3727" max="3727" width="6" style="213" customWidth="1"/>
    <col min="3728" max="3728" width="55" style="213" customWidth="1"/>
    <col min="3729" max="3731" width="13.7109375" style="213" customWidth="1"/>
    <col min="3732" max="3732" width="13" style="213" customWidth="1"/>
    <col min="3733" max="3735" width="0" style="213" hidden="1" customWidth="1"/>
    <col min="3736" max="3748" width="13.7109375" style="213" customWidth="1"/>
    <col min="3749" max="3749" width="14.7109375" style="213" customWidth="1"/>
    <col min="3750" max="3750" width="16.140625" style="213" customWidth="1"/>
    <col min="3751" max="3751" width="18.28515625" style="213" customWidth="1"/>
    <col min="3752" max="3752" width="13.28515625" style="213" customWidth="1"/>
    <col min="3753" max="3982" width="9.42578125" style="213"/>
    <col min="3983" max="3983" width="6" style="213" customWidth="1"/>
    <col min="3984" max="3984" width="55" style="213" customWidth="1"/>
    <col min="3985" max="3987" width="13.7109375" style="213" customWidth="1"/>
    <col min="3988" max="3988" width="13" style="213" customWidth="1"/>
    <col min="3989" max="3991" width="0" style="213" hidden="1" customWidth="1"/>
    <col min="3992" max="4004" width="13.7109375" style="213" customWidth="1"/>
    <col min="4005" max="4005" width="14.7109375" style="213" customWidth="1"/>
    <col min="4006" max="4006" width="16.140625" style="213" customWidth="1"/>
    <col min="4007" max="4007" width="18.28515625" style="213" customWidth="1"/>
    <col min="4008" max="4008" width="13.28515625" style="213" customWidth="1"/>
    <col min="4009" max="4238" width="9.42578125" style="213"/>
    <col min="4239" max="4239" width="6" style="213" customWidth="1"/>
    <col min="4240" max="4240" width="55" style="213" customWidth="1"/>
    <col min="4241" max="4243" width="13.7109375" style="213" customWidth="1"/>
    <col min="4244" max="4244" width="13" style="213" customWidth="1"/>
    <col min="4245" max="4247" width="0" style="213" hidden="1" customWidth="1"/>
    <col min="4248" max="4260" width="13.7109375" style="213" customWidth="1"/>
    <col min="4261" max="4261" width="14.7109375" style="213" customWidth="1"/>
    <col min="4262" max="4262" width="16.140625" style="213" customWidth="1"/>
    <col min="4263" max="4263" width="18.28515625" style="213" customWidth="1"/>
    <col min="4264" max="4264" width="13.28515625" style="213" customWidth="1"/>
    <col min="4265" max="4494" width="9.42578125" style="213"/>
    <col min="4495" max="4495" width="6" style="213" customWidth="1"/>
    <col min="4496" max="4496" width="55" style="213" customWidth="1"/>
    <col min="4497" max="4499" width="13.7109375" style="213" customWidth="1"/>
    <col min="4500" max="4500" width="13" style="213" customWidth="1"/>
    <col min="4501" max="4503" width="0" style="213" hidden="1" customWidth="1"/>
    <col min="4504" max="4516" width="13.7109375" style="213" customWidth="1"/>
    <col min="4517" max="4517" width="14.7109375" style="213" customWidth="1"/>
    <col min="4518" max="4518" width="16.140625" style="213" customWidth="1"/>
    <col min="4519" max="4519" width="18.28515625" style="213" customWidth="1"/>
    <col min="4520" max="4520" width="13.28515625" style="213" customWidth="1"/>
    <col min="4521" max="4750" width="9.42578125" style="213"/>
    <col min="4751" max="4751" width="6" style="213" customWidth="1"/>
    <col min="4752" max="4752" width="55" style="213" customWidth="1"/>
    <col min="4753" max="4755" width="13.7109375" style="213" customWidth="1"/>
    <col min="4756" max="4756" width="13" style="213" customWidth="1"/>
    <col min="4757" max="4759" width="0" style="213" hidden="1" customWidth="1"/>
    <col min="4760" max="4772" width="13.7109375" style="213" customWidth="1"/>
    <col min="4773" max="4773" width="14.7109375" style="213" customWidth="1"/>
    <col min="4774" max="4774" width="16.140625" style="213" customWidth="1"/>
    <col min="4775" max="4775" width="18.28515625" style="213" customWidth="1"/>
    <col min="4776" max="4776" width="13.28515625" style="213" customWidth="1"/>
    <col min="4777" max="5006" width="9.42578125" style="213"/>
    <col min="5007" max="5007" width="6" style="213" customWidth="1"/>
    <col min="5008" max="5008" width="55" style="213" customWidth="1"/>
    <col min="5009" max="5011" width="13.7109375" style="213" customWidth="1"/>
    <col min="5012" max="5012" width="13" style="213" customWidth="1"/>
    <col min="5013" max="5015" width="0" style="213" hidden="1" customWidth="1"/>
    <col min="5016" max="5028" width="13.7109375" style="213" customWidth="1"/>
    <col min="5029" max="5029" width="14.7109375" style="213" customWidth="1"/>
    <col min="5030" max="5030" width="16.140625" style="213" customWidth="1"/>
    <col min="5031" max="5031" width="18.28515625" style="213" customWidth="1"/>
    <col min="5032" max="5032" width="13.28515625" style="213" customWidth="1"/>
    <col min="5033" max="5262" width="9.42578125" style="213"/>
    <col min="5263" max="5263" width="6" style="213" customWidth="1"/>
    <col min="5264" max="5264" width="55" style="213" customWidth="1"/>
    <col min="5265" max="5267" width="13.7109375" style="213" customWidth="1"/>
    <col min="5268" max="5268" width="13" style="213" customWidth="1"/>
    <col min="5269" max="5271" width="0" style="213" hidden="1" customWidth="1"/>
    <col min="5272" max="5284" width="13.7109375" style="213" customWidth="1"/>
    <col min="5285" max="5285" width="14.7109375" style="213" customWidth="1"/>
    <col min="5286" max="5286" width="16.140625" style="213" customWidth="1"/>
    <col min="5287" max="5287" width="18.28515625" style="213" customWidth="1"/>
    <col min="5288" max="5288" width="13.28515625" style="213" customWidth="1"/>
    <col min="5289" max="5518" width="9.42578125" style="213"/>
    <col min="5519" max="5519" width="6" style="213" customWidth="1"/>
    <col min="5520" max="5520" width="55" style="213" customWidth="1"/>
    <col min="5521" max="5523" width="13.7109375" style="213" customWidth="1"/>
    <col min="5524" max="5524" width="13" style="213" customWidth="1"/>
    <col min="5525" max="5527" width="0" style="213" hidden="1" customWidth="1"/>
    <col min="5528" max="5540" width="13.7109375" style="213" customWidth="1"/>
    <col min="5541" max="5541" width="14.7109375" style="213" customWidth="1"/>
    <col min="5542" max="5542" width="16.140625" style="213" customWidth="1"/>
    <col min="5543" max="5543" width="18.28515625" style="213" customWidth="1"/>
    <col min="5544" max="5544" width="13.28515625" style="213" customWidth="1"/>
    <col min="5545" max="5774" width="9.42578125" style="213"/>
    <col min="5775" max="5775" width="6" style="213" customWidth="1"/>
    <col min="5776" max="5776" width="55" style="213" customWidth="1"/>
    <col min="5777" max="5779" width="13.7109375" style="213" customWidth="1"/>
    <col min="5780" max="5780" width="13" style="213" customWidth="1"/>
    <col min="5781" max="5783" width="0" style="213" hidden="1" customWidth="1"/>
    <col min="5784" max="5796" width="13.7109375" style="213" customWidth="1"/>
    <col min="5797" max="5797" width="14.7109375" style="213" customWidth="1"/>
    <col min="5798" max="5798" width="16.140625" style="213" customWidth="1"/>
    <col min="5799" max="5799" width="18.28515625" style="213" customWidth="1"/>
    <col min="5800" max="5800" width="13.28515625" style="213" customWidth="1"/>
    <col min="5801" max="6030" width="9.42578125" style="213"/>
    <col min="6031" max="6031" width="6" style="213" customWidth="1"/>
    <col min="6032" max="6032" width="55" style="213" customWidth="1"/>
    <col min="6033" max="6035" width="13.7109375" style="213" customWidth="1"/>
    <col min="6036" max="6036" width="13" style="213" customWidth="1"/>
    <col min="6037" max="6039" width="0" style="213" hidden="1" customWidth="1"/>
    <col min="6040" max="6052" width="13.7109375" style="213" customWidth="1"/>
    <col min="6053" max="6053" width="14.7109375" style="213" customWidth="1"/>
    <col min="6054" max="6054" width="16.140625" style="213" customWidth="1"/>
    <col min="6055" max="6055" width="18.28515625" style="213" customWidth="1"/>
    <col min="6056" max="6056" width="13.28515625" style="213" customWidth="1"/>
    <col min="6057" max="6286" width="9.42578125" style="213"/>
    <col min="6287" max="6287" width="6" style="213" customWidth="1"/>
    <col min="6288" max="6288" width="55" style="213" customWidth="1"/>
    <col min="6289" max="6291" width="13.7109375" style="213" customWidth="1"/>
    <col min="6292" max="6292" width="13" style="213" customWidth="1"/>
    <col min="6293" max="6295" width="0" style="213" hidden="1" customWidth="1"/>
    <col min="6296" max="6308" width="13.7109375" style="213" customWidth="1"/>
    <col min="6309" max="6309" width="14.7109375" style="213" customWidth="1"/>
    <col min="6310" max="6310" width="16.140625" style="213" customWidth="1"/>
    <col min="6311" max="6311" width="18.28515625" style="213" customWidth="1"/>
    <col min="6312" max="6312" width="13.28515625" style="213" customWidth="1"/>
    <col min="6313" max="6542" width="9.42578125" style="213"/>
    <col min="6543" max="6543" width="6" style="213" customWidth="1"/>
    <col min="6544" max="6544" width="55" style="213" customWidth="1"/>
    <col min="6545" max="6547" width="13.7109375" style="213" customWidth="1"/>
    <col min="6548" max="6548" width="13" style="213" customWidth="1"/>
    <col min="6549" max="6551" width="0" style="213" hidden="1" customWidth="1"/>
    <col min="6552" max="6564" width="13.7109375" style="213" customWidth="1"/>
    <col min="6565" max="6565" width="14.7109375" style="213" customWidth="1"/>
    <col min="6566" max="6566" width="16.140625" style="213" customWidth="1"/>
    <col min="6567" max="6567" width="18.28515625" style="213" customWidth="1"/>
    <col min="6568" max="6568" width="13.28515625" style="213" customWidth="1"/>
    <col min="6569" max="6798" width="9.42578125" style="213"/>
    <col min="6799" max="6799" width="6" style="213" customWidth="1"/>
    <col min="6800" max="6800" width="55" style="213" customWidth="1"/>
    <col min="6801" max="6803" width="13.7109375" style="213" customWidth="1"/>
    <col min="6804" max="6804" width="13" style="213" customWidth="1"/>
    <col min="6805" max="6807" width="0" style="213" hidden="1" customWidth="1"/>
    <col min="6808" max="6820" width="13.7109375" style="213" customWidth="1"/>
    <col min="6821" max="6821" width="14.7109375" style="213" customWidth="1"/>
    <col min="6822" max="6822" width="16.140625" style="213" customWidth="1"/>
    <col min="6823" max="6823" width="18.28515625" style="213" customWidth="1"/>
    <col min="6824" max="6824" width="13.28515625" style="213" customWidth="1"/>
    <col min="6825" max="7054" width="9.42578125" style="213"/>
    <col min="7055" max="7055" width="6" style="213" customWidth="1"/>
    <col min="7056" max="7056" width="55" style="213" customWidth="1"/>
    <col min="7057" max="7059" width="13.7109375" style="213" customWidth="1"/>
    <col min="7060" max="7060" width="13" style="213" customWidth="1"/>
    <col min="7061" max="7063" width="0" style="213" hidden="1" customWidth="1"/>
    <col min="7064" max="7076" width="13.7109375" style="213" customWidth="1"/>
    <col min="7077" max="7077" width="14.7109375" style="213" customWidth="1"/>
    <col min="7078" max="7078" width="16.140625" style="213" customWidth="1"/>
    <col min="7079" max="7079" width="18.28515625" style="213" customWidth="1"/>
    <col min="7080" max="7080" width="13.28515625" style="213" customWidth="1"/>
    <col min="7081" max="7310" width="9.42578125" style="213"/>
    <col min="7311" max="7311" width="6" style="213" customWidth="1"/>
    <col min="7312" max="7312" width="55" style="213" customWidth="1"/>
    <col min="7313" max="7315" width="13.7109375" style="213" customWidth="1"/>
    <col min="7316" max="7316" width="13" style="213" customWidth="1"/>
    <col min="7317" max="7319" width="0" style="213" hidden="1" customWidth="1"/>
    <col min="7320" max="7332" width="13.7109375" style="213" customWidth="1"/>
    <col min="7333" max="7333" width="14.7109375" style="213" customWidth="1"/>
    <col min="7334" max="7334" width="16.140625" style="213" customWidth="1"/>
    <col min="7335" max="7335" width="18.28515625" style="213" customWidth="1"/>
    <col min="7336" max="7336" width="13.28515625" style="213" customWidth="1"/>
    <col min="7337" max="7566" width="9.42578125" style="213"/>
    <col min="7567" max="7567" width="6" style="213" customWidth="1"/>
    <col min="7568" max="7568" width="55" style="213" customWidth="1"/>
    <col min="7569" max="7571" width="13.7109375" style="213" customWidth="1"/>
    <col min="7572" max="7572" width="13" style="213" customWidth="1"/>
    <col min="7573" max="7575" width="0" style="213" hidden="1" customWidth="1"/>
    <col min="7576" max="7588" width="13.7109375" style="213" customWidth="1"/>
    <col min="7589" max="7589" width="14.7109375" style="213" customWidth="1"/>
    <col min="7590" max="7590" width="16.140625" style="213" customWidth="1"/>
    <col min="7591" max="7591" width="18.28515625" style="213" customWidth="1"/>
    <col min="7592" max="7592" width="13.28515625" style="213" customWidth="1"/>
    <col min="7593" max="7822" width="9.42578125" style="213"/>
    <col min="7823" max="7823" width="6" style="213" customWidth="1"/>
    <col min="7824" max="7824" width="55" style="213" customWidth="1"/>
    <col min="7825" max="7827" width="13.7109375" style="213" customWidth="1"/>
    <col min="7828" max="7828" width="13" style="213" customWidth="1"/>
    <col min="7829" max="7831" width="0" style="213" hidden="1" customWidth="1"/>
    <col min="7832" max="7844" width="13.7109375" style="213" customWidth="1"/>
    <col min="7845" max="7845" width="14.7109375" style="213" customWidth="1"/>
    <col min="7846" max="7846" width="16.140625" style="213" customWidth="1"/>
    <col min="7847" max="7847" width="18.28515625" style="213" customWidth="1"/>
    <col min="7848" max="7848" width="13.28515625" style="213" customWidth="1"/>
    <col min="7849" max="8078" width="9.42578125" style="213"/>
    <col min="8079" max="8079" width="6" style="213" customWidth="1"/>
    <col min="8080" max="8080" width="55" style="213" customWidth="1"/>
    <col min="8081" max="8083" width="13.7109375" style="213" customWidth="1"/>
    <col min="8084" max="8084" width="13" style="213" customWidth="1"/>
    <col min="8085" max="8087" width="0" style="213" hidden="1" customWidth="1"/>
    <col min="8088" max="8100" width="13.7109375" style="213" customWidth="1"/>
    <col min="8101" max="8101" width="14.7109375" style="213" customWidth="1"/>
    <col min="8102" max="8102" width="16.140625" style="213" customWidth="1"/>
    <col min="8103" max="8103" width="18.28515625" style="213" customWidth="1"/>
    <col min="8104" max="8104" width="13.28515625" style="213" customWidth="1"/>
    <col min="8105" max="8334" width="9.42578125" style="213"/>
    <col min="8335" max="8335" width="6" style="213" customWidth="1"/>
    <col min="8336" max="8336" width="55" style="213" customWidth="1"/>
    <col min="8337" max="8339" width="13.7109375" style="213" customWidth="1"/>
    <col min="8340" max="8340" width="13" style="213" customWidth="1"/>
    <col min="8341" max="8343" width="0" style="213" hidden="1" customWidth="1"/>
    <col min="8344" max="8356" width="13.7109375" style="213" customWidth="1"/>
    <col min="8357" max="8357" width="14.7109375" style="213" customWidth="1"/>
    <col min="8358" max="8358" width="16.140625" style="213" customWidth="1"/>
    <col min="8359" max="8359" width="18.28515625" style="213" customWidth="1"/>
    <col min="8360" max="8360" width="13.28515625" style="213" customWidth="1"/>
    <col min="8361" max="8590" width="9.42578125" style="213"/>
    <col min="8591" max="8591" width="6" style="213" customWidth="1"/>
    <col min="8592" max="8592" width="55" style="213" customWidth="1"/>
    <col min="8593" max="8595" width="13.7109375" style="213" customWidth="1"/>
    <col min="8596" max="8596" width="13" style="213" customWidth="1"/>
    <col min="8597" max="8599" width="0" style="213" hidden="1" customWidth="1"/>
    <col min="8600" max="8612" width="13.7109375" style="213" customWidth="1"/>
    <col min="8613" max="8613" width="14.7109375" style="213" customWidth="1"/>
    <col min="8614" max="8614" width="16.140625" style="213" customWidth="1"/>
    <col min="8615" max="8615" width="18.28515625" style="213" customWidth="1"/>
    <col min="8616" max="8616" width="13.28515625" style="213" customWidth="1"/>
    <col min="8617" max="8846" width="9.42578125" style="213"/>
    <col min="8847" max="8847" width="6" style="213" customWidth="1"/>
    <col min="8848" max="8848" width="55" style="213" customWidth="1"/>
    <col min="8849" max="8851" width="13.7109375" style="213" customWidth="1"/>
    <col min="8852" max="8852" width="13" style="213" customWidth="1"/>
    <col min="8853" max="8855" width="0" style="213" hidden="1" customWidth="1"/>
    <col min="8856" max="8868" width="13.7109375" style="213" customWidth="1"/>
    <col min="8869" max="8869" width="14.7109375" style="213" customWidth="1"/>
    <col min="8870" max="8870" width="16.140625" style="213" customWidth="1"/>
    <col min="8871" max="8871" width="18.28515625" style="213" customWidth="1"/>
    <col min="8872" max="8872" width="13.28515625" style="213" customWidth="1"/>
    <col min="8873" max="9102" width="9.42578125" style="213"/>
    <col min="9103" max="9103" width="6" style="213" customWidth="1"/>
    <col min="9104" max="9104" width="55" style="213" customWidth="1"/>
    <col min="9105" max="9107" width="13.7109375" style="213" customWidth="1"/>
    <col min="9108" max="9108" width="13" style="213" customWidth="1"/>
    <col min="9109" max="9111" width="0" style="213" hidden="1" customWidth="1"/>
    <col min="9112" max="9124" width="13.7109375" style="213" customWidth="1"/>
    <col min="9125" max="9125" width="14.7109375" style="213" customWidth="1"/>
    <col min="9126" max="9126" width="16.140625" style="213" customWidth="1"/>
    <col min="9127" max="9127" width="18.28515625" style="213" customWidth="1"/>
    <col min="9128" max="9128" width="13.28515625" style="213" customWidth="1"/>
    <col min="9129" max="9358" width="9.42578125" style="213"/>
    <col min="9359" max="9359" width="6" style="213" customWidth="1"/>
    <col min="9360" max="9360" width="55" style="213" customWidth="1"/>
    <col min="9361" max="9363" width="13.7109375" style="213" customWidth="1"/>
    <col min="9364" max="9364" width="13" style="213" customWidth="1"/>
    <col min="9365" max="9367" width="0" style="213" hidden="1" customWidth="1"/>
    <col min="9368" max="9380" width="13.7109375" style="213" customWidth="1"/>
    <col min="9381" max="9381" width="14.7109375" style="213" customWidth="1"/>
    <col min="9382" max="9382" width="16.140625" style="213" customWidth="1"/>
    <col min="9383" max="9383" width="18.28515625" style="213" customWidth="1"/>
    <col min="9384" max="9384" width="13.28515625" style="213" customWidth="1"/>
    <col min="9385" max="9614" width="9.42578125" style="213"/>
    <col min="9615" max="9615" width="6" style="213" customWidth="1"/>
    <col min="9616" max="9616" width="55" style="213" customWidth="1"/>
    <col min="9617" max="9619" width="13.7109375" style="213" customWidth="1"/>
    <col min="9620" max="9620" width="13" style="213" customWidth="1"/>
    <col min="9621" max="9623" width="0" style="213" hidden="1" customWidth="1"/>
    <col min="9624" max="9636" width="13.7109375" style="213" customWidth="1"/>
    <col min="9637" max="9637" width="14.7109375" style="213" customWidth="1"/>
    <col min="9638" max="9638" width="16.140625" style="213" customWidth="1"/>
    <col min="9639" max="9639" width="18.28515625" style="213" customWidth="1"/>
    <col min="9640" max="9640" width="13.28515625" style="213" customWidth="1"/>
    <col min="9641" max="9870" width="9.42578125" style="213"/>
    <col min="9871" max="9871" width="6" style="213" customWidth="1"/>
    <col min="9872" max="9872" width="55" style="213" customWidth="1"/>
    <col min="9873" max="9875" width="13.7109375" style="213" customWidth="1"/>
    <col min="9876" max="9876" width="13" style="213" customWidth="1"/>
    <col min="9877" max="9879" width="0" style="213" hidden="1" customWidth="1"/>
    <col min="9880" max="9892" width="13.7109375" style="213" customWidth="1"/>
    <col min="9893" max="9893" width="14.7109375" style="213" customWidth="1"/>
    <col min="9894" max="9894" width="16.140625" style="213" customWidth="1"/>
    <col min="9895" max="9895" width="18.28515625" style="213" customWidth="1"/>
    <col min="9896" max="9896" width="13.28515625" style="213" customWidth="1"/>
    <col min="9897" max="10126" width="9.42578125" style="213"/>
    <col min="10127" max="10127" width="6" style="213" customWidth="1"/>
    <col min="10128" max="10128" width="55" style="213" customWidth="1"/>
    <col min="10129" max="10131" width="13.7109375" style="213" customWidth="1"/>
    <col min="10132" max="10132" width="13" style="213" customWidth="1"/>
    <col min="10133" max="10135" width="0" style="213" hidden="1" customWidth="1"/>
    <col min="10136" max="10148" width="13.7109375" style="213" customWidth="1"/>
    <col min="10149" max="10149" width="14.7109375" style="213" customWidth="1"/>
    <col min="10150" max="10150" width="16.140625" style="213" customWidth="1"/>
    <col min="10151" max="10151" width="18.28515625" style="213" customWidth="1"/>
    <col min="10152" max="10152" width="13.28515625" style="213" customWidth="1"/>
    <col min="10153" max="10382" width="9.42578125" style="213"/>
    <col min="10383" max="10383" width="6" style="213" customWidth="1"/>
    <col min="10384" max="10384" width="55" style="213" customWidth="1"/>
    <col min="10385" max="10387" width="13.7109375" style="213" customWidth="1"/>
    <col min="10388" max="10388" width="13" style="213" customWidth="1"/>
    <col min="10389" max="10391" width="0" style="213" hidden="1" customWidth="1"/>
    <col min="10392" max="10404" width="13.7109375" style="213" customWidth="1"/>
    <col min="10405" max="10405" width="14.7109375" style="213" customWidth="1"/>
    <col min="10406" max="10406" width="16.140625" style="213" customWidth="1"/>
    <col min="10407" max="10407" width="18.28515625" style="213" customWidth="1"/>
    <col min="10408" max="10408" width="13.28515625" style="213" customWidth="1"/>
    <col min="10409" max="10638" width="9.42578125" style="213"/>
    <col min="10639" max="10639" width="6" style="213" customWidth="1"/>
    <col min="10640" max="10640" width="55" style="213" customWidth="1"/>
    <col min="10641" max="10643" width="13.7109375" style="213" customWidth="1"/>
    <col min="10644" max="10644" width="13" style="213" customWidth="1"/>
    <col min="10645" max="10647" width="0" style="213" hidden="1" customWidth="1"/>
    <col min="10648" max="10660" width="13.7109375" style="213" customWidth="1"/>
    <col min="10661" max="10661" width="14.7109375" style="213" customWidth="1"/>
    <col min="10662" max="10662" width="16.140625" style="213" customWidth="1"/>
    <col min="10663" max="10663" width="18.28515625" style="213" customWidth="1"/>
    <col min="10664" max="10664" width="13.28515625" style="213" customWidth="1"/>
    <col min="10665" max="10894" width="9.42578125" style="213"/>
    <col min="10895" max="10895" width="6" style="213" customWidth="1"/>
    <col min="10896" max="10896" width="55" style="213" customWidth="1"/>
    <col min="10897" max="10899" width="13.7109375" style="213" customWidth="1"/>
    <col min="10900" max="10900" width="13" style="213" customWidth="1"/>
    <col min="10901" max="10903" width="0" style="213" hidden="1" customWidth="1"/>
    <col min="10904" max="10916" width="13.7109375" style="213" customWidth="1"/>
    <col min="10917" max="10917" width="14.7109375" style="213" customWidth="1"/>
    <col min="10918" max="10918" width="16.140625" style="213" customWidth="1"/>
    <col min="10919" max="10919" width="18.28515625" style="213" customWidth="1"/>
    <col min="10920" max="10920" width="13.28515625" style="213" customWidth="1"/>
    <col min="10921" max="11150" width="9.42578125" style="213"/>
    <col min="11151" max="11151" width="6" style="213" customWidth="1"/>
    <col min="11152" max="11152" width="55" style="213" customWidth="1"/>
    <col min="11153" max="11155" width="13.7109375" style="213" customWidth="1"/>
    <col min="11156" max="11156" width="13" style="213" customWidth="1"/>
    <col min="11157" max="11159" width="0" style="213" hidden="1" customWidth="1"/>
    <col min="11160" max="11172" width="13.7109375" style="213" customWidth="1"/>
    <col min="11173" max="11173" width="14.7109375" style="213" customWidth="1"/>
    <col min="11174" max="11174" width="16.140625" style="213" customWidth="1"/>
    <col min="11175" max="11175" width="18.28515625" style="213" customWidth="1"/>
    <col min="11176" max="11176" width="13.28515625" style="213" customWidth="1"/>
    <col min="11177" max="11406" width="9.42578125" style="213"/>
    <col min="11407" max="11407" width="6" style="213" customWidth="1"/>
    <col min="11408" max="11408" width="55" style="213" customWidth="1"/>
    <col min="11409" max="11411" width="13.7109375" style="213" customWidth="1"/>
    <col min="11412" max="11412" width="13" style="213" customWidth="1"/>
    <col min="11413" max="11415" width="0" style="213" hidden="1" customWidth="1"/>
    <col min="11416" max="11428" width="13.7109375" style="213" customWidth="1"/>
    <col min="11429" max="11429" width="14.7109375" style="213" customWidth="1"/>
    <col min="11430" max="11430" width="16.140625" style="213" customWidth="1"/>
    <col min="11431" max="11431" width="18.28515625" style="213" customWidth="1"/>
    <col min="11432" max="11432" width="13.28515625" style="213" customWidth="1"/>
    <col min="11433" max="11662" width="9.42578125" style="213"/>
    <col min="11663" max="11663" width="6" style="213" customWidth="1"/>
    <col min="11664" max="11664" width="55" style="213" customWidth="1"/>
    <col min="11665" max="11667" width="13.7109375" style="213" customWidth="1"/>
    <col min="11668" max="11668" width="13" style="213" customWidth="1"/>
    <col min="11669" max="11671" width="0" style="213" hidden="1" customWidth="1"/>
    <col min="11672" max="11684" width="13.7109375" style="213" customWidth="1"/>
    <col min="11685" max="11685" width="14.7109375" style="213" customWidth="1"/>
    <col min="11686" max="11686" width="16.140625" style="213" customWidth="1"/>
    <col min="11687" max="11687" width="18.28515625" style="213" customWidth="1"/>
    <col min="11688" max="11688" width="13.28515625" style="213" customWidth="1"/>
    <col min="11689" max="11918" width="9.42578125" style="213"/>
    <col min="11919" max="11919" width="6" style="213" customWidth="1"/>
    <col min="11920" max="11920" width="55" style="213" customWidth="1"/>
    <col min="11921" max="11923" width="13.7109375" style="213" customWidth="1"/>
    <col min="11924" max="11924" width="13" style="213" customWidth="1"/>
    <col min="11925" max="11927" width="0" style="213" hidden="1" customWidth="1"/>
    <col min="11928" max="11940" width="13.7109375" style="213" customWidth="1"/>
    <col min="11941" max="11941" width="14.7109375" style="213" customWidth="1"/>
    <col min="11942" max="11942" width="16.140625" style="213" customWidth="1"/>
    <col min="11943" max="11943" width="18.28515625" style="213" customWidth="1"/>
    <col min="11944" max="11944" width="13.28515625" style="213" customWidth="1"/>
    <col min="11945" max="12174" width="9.42578125" style="213"/>
    <col min="12175" max="12175" width="6" style="213" customWidth="1"/>
    <col min="12176" max="12176" width="55" style="213" customWidth="1"/>
    <col min="12177" max="12179" width="13.7109375" style="213" customWidth="1"/>
    <col min="12180" max="12180" width="13" style="213" customWidth="1"/>
    <col min="12181" max="12183" width="0" style="213" hidden="1" customWidth="1"/>
    <col min="12184" max="12196" width="13.7109375" style="213" customWidth="1"/>
    <col min="12197" max="12197" width="14.7109375" style="213" customWidth="1"/>
    <col min="12198" max="12198" width="16.140625" style="213" customWidth="1"/>
    <col min="12199" max="12199" width="18.28515625" style="213" customWidth="1"/>
    <col min="12200" max="12200" width="13.28515625" style="213" customWidth="1"/>
    <col min="12201" max="12430" width="9.42578125" style="213"/>
    <col min="12431" max="12431" width="6" style="213" customWidth="1"/>
    <col min="12432" max="12432" width="55" style="213" customWidth="1"/>
    <col min="12433" max="12435" width="13.7109375" style="213" customWidth="1"/>
    <col min="12436" max="12436" width="13" style="213" customWidth="1"/>
    <col min="12437" max="12439" width="0" style="213" hidden="1" customWidth="1"/>
    <col min="12440" max="12452" width="13.7109375" style="213" customWidth="1"/>
    <col min="12453" max="12453" width="14.7109375" style="213" customWidth="1"/>
    <col min="12454" max="12454" width="16.140625" style="213" customWidth="1"/>
    <col min="12455" max="12455" width="18.28515625" style="213" customWidth="1"/>
    <col min="12456" max="12456" width="13.28515625" style="213" customWidth="1"/>
    <col min="12457" max="12686" width="9.42578125" style="213"/>
    <col min="12687" max="12687" width="6" style="213" customWidth="1"/>
    <col min="12688" max="12688" width="55" style="213" customWidth="1"/>
    <col min="12689" max="12691" width="13.7109375" style="213" customWidth="1"/>
    <col min="12692" max="12692" width="13" style="213" customWidth="1"/>
    <col min="12693" max="12695" width="0" style="213" hidden="1" customWidth="1"/>
    <col min="12696" max="12708" width="13.7109375" style="213" customWidth="1"/>
    <col min="12709" max="12709" width="14.7109375" style="213" customWidth="1"/>
    <col min="12710" max="12710" width="16.140625" style="213" customWidth="1"/>
    <col min="12711" max="12711" width="18.28515625" style="213" customWidth="1"/>
    <col min="12712" max="12712" width="13.28515625" style="213" customWidth="1"/>
    <col min="12713" max="12942" width="9.42578125" style="213"/>
    <col min="12943" max="12943" width="6" style="213" customWidth="1"/>
    <col min="12944" max="12944" width="55" style="213" customWidth="1"/>
    <col min="12945" max="12947" width="13.7109375" style="213" customWidth="1"/>
    <col min="12948" max="12948" width="13" style="213" customWidth="1"/>
    <col min="12949" max="12951" width="0" style="213" hidden="1" customWidth="1"/>
    <col min="12952" max="12964" width="13.7109375" style="213" customWidth="1"/>
    <col min="12965" max="12965" width="14.7109375" style="213" customWidth="1"/>
    <col min="12966" max="12966" width="16.140625" style="213" customWidth="1"/>
    <col min="12967" max="12967" width="18.28515625" style="213" customWidth="1"/>
    <col min="12968" max="12968" width="13.28515625" style="213" customWidth="1"/>
    <col min="12969" max="13198" width="9.42578125" style="213"/>
    <col min="13199" max="13199" width="6" style="213" customWidth="1"/>
    <col min="13200" max="13200" width="55" style="213" customWidth="1"/>
    <col min="13201" max="13203" width="13.7109375" style="213" customWidth="1"/>
    <col min="13204" max="13204" width="13" style="213" customWidth="1"/>
    <col min="13205" max="13207" width="0" style="213" hidden="1" customWidth="1"/>
    <col min="13208" max="13220" width="13.7109375" style="213" customWidth="1"/>
    <col min="13221" max="13221" width="14.7109375" style="213" customWidth="1"/>
    <col min="13222" max="13222" width="16.140625" style="213" customWidth="1"/>
    <col min="13223" max="13223" width="18.28515625" style="213" customWidth="1"/>
    <col min="13224" max="13224" width="13.28515625" style="213" customWidth="1"/>
    <col min="13225" max="13454" width="9.42578125" style="213"/>
    <col min="13455" max="13455" width="6" style="213" customWidth="1"/>
    <col min="13456" max="13456" width="55" style="213" customWidth="1"/>
    <col min="13457" max="13459" width="13.7109375" style="213" customWidth="1"/>
    <col min="13460" max="13460" width="13" style="213" customWidth="1"/>
    <col min="13461" max="13463" width="0" style="213" hidden="1" customWidth="1"/>
    <col min="13464" max="13476" width="13.7109375" style="213" customWidth="1"/>
    <col min="13477" max="13477" width="14.7109375" style="213" customWidth="1"/>
    <col min="13478" max="13478" width="16.140625" style="213" customWidth="1"/>
    <col min="13479" max="13479" width="18.28515625" style="213" customWidth="1"/>
    <col min="13480" max="13480" width="13.28515625" style="213" customWidth="1"/>
    <col min="13481" max="13710" width="9.42578125" style="213"/>
    <col min="13711" max="13711" width="6" style="213" customWidth="1"/>
    <col min="13712" max="13712" width="55" style="213" customWidth="1"/>
    <col min="13713" max="13715" width="13.7109375" style="213" customWidth="1"/>
    <col min="13716" max="13716" width="13" style="213" customWidth="1"/>
    <col min="13717" max="13719" width="0" style="213" hidden="1" customWidth="1"/>
    <col min="13720" max="13732" width="13.7109375" style="213" customWidth="1"/>
    <col min="13733" max="13733" width="14.7109375" style="213" customWidth="1"/>
    <col min="13734" max="13734" width="16.140625" style="213" customWidth="1"/>
    <col min="13735" max="13735" width="18.28515625" style="213" customWidth="1"/>
    <col min="13736" max="13736" width="13.28515625" style="213" customWidth="1"/>
    <col min="13737" max="13966" width="9.42578125" style="213"/>
    <col min="13967" max="13967" width="6" style="213" customWidth="1"/>
    <col min="13968" max="13968" width="55" style="213" customWidth="1"/>
    <col min="13969" max="13971" width="13.7109375" style="213" customWidth="1"/>
    <col min="13972" max="13972" width="13" style="213" customWidth="1"/>
    <col min="13973" max="13975" width="0" style="213" hidden="1" customWidth="1"/>
    <col min="13976" max="13988" width="13.7109375" style="213" customWidth="1"/>
    <col min="13989" max="13989" width="14.7109375" style="213" customWidth="1"/>
    <col min="13990" max="13990" width="16.140625" style="213" customWidth="1"/>
    <col min="13991" max="13991" width="18.28515625" style="213" customWidth="1"/>
    <col min="13992" max="13992" width="13.28515625" style="213" customWidth="1"/>
    <col min="13993" max="14222" width="9.42578125" style="213"/>
    <col min="14223" max="14223" width="6" style="213" customWidth="1"/>
    <col min="14224" max="14224" width="55" style="213" customWidth="1"/>
    <col min="14225" max="14227" width="13.7109375" style="213" customWidth="1"/>
    <col min="14228" max="14228" width="13" style="213" customWidth="1"/>
    <col min="14229" max="14231" width="0" style="213" hidden="1" customWidth="1"/>
    <col min="14232" max="14244" width="13.7109375" style="213" customWidth="1"/>
    <col min="14245" max="14245" width="14.7109375" style="213" customWidth="1"/>
    <col min="14246" max="14246" width="16.140625" style="213" customWidth="1"/>
    <col min="14247" max="14247" width="18.28515625" style="213" customWidth="1"/>
    <col min="14248" max="14248" width="13.28515625" style="213" customWidth="1"/>
    <col min="14249" max="14478" width="9.42578125" style="213"/>
    <col min="14479" max="14479" width="6" style="213" customWidth="1"/>
    <col min="14480" max="14480" width="55" style="213" customWidth="1"/>
    <col min="14481" max="14483" width="13.7109375" style="213" customWidth="1"/>
    <col min="14484" max="14484" width="13" style="213" customWidth="1"/>
    <col min="14485" max="14487" width="0" style="213" hidden="1" customWidth="1"/>
    <col min="14488" max="14500" width="13.7109375" style="213" customWidth="1"/>
    <col min="14501" max="14501" width="14.7109375" style="213" customWidth="1"/>
    <col min="14502" max="14502" width="16.140625" style="213" customWidth="1"/>
    <col min="14503" max="14503" width="18.28515625" style="213" customWidth="1"/>
    <col min="14504" max="14504" width="13.28515625" style="213" customWidth="1"/>
    <col min="14505" max="14734" width="9.42578125" style="213"/>
    <col min="14735" max="14735" width="6" style="213" customWidth="1"/>
    <col min="14736" max="14736" width="55" style="213" customWidth="1"/>
    <col min="14737" max="14739" width="13.7109375" style="213" customWidth="1"/>
    <col min="14740" max="14740" width="13" style="213" customWidth="1"/>
    <col min="14741" max="14743" width="0" style="213" hidden="1" customWidth="1"/>
    <col min="14744" max="14756" width="13.7109375" style="213" customWidth="1"/>
    <col min="14757" max="14757" width="14.7109375" style="213" customWidth="1"/>
    <col min="14758" max="14758" width="16.140625" style="213" customWidth="1"/>
    <col min="14759" max="14759" width="18.28515625" style="213" customWidth="1"/>
    <col min="14760" max="14760" width="13.28515625" style="213" customWidth="1"/>
    <col min="14761" max="14990" width="9.42578125" style="213"/>
    <col min="14991" max="14991" width="6" style="213" customWidth="1"/>
    <col min="14992" max="14992" width="55" style="213" customWidth="1"/>
    <col min="14993" max="14995" width="13.7109375" style="213" customWidth="1"/>
    <col min="14996" max="14996" width="13" style="213" customWidth="1"/>
    <col min="14997" max="14999" width="0" style="213" hidden="1" customWidth="1"/>
    <col min="15000" max="15012" width="13.7109375" style="213" customWidth="1"/>
    <col min="15013" max="15013" width="14.7109375" style="213" customWidth="1"/>
    <col min="15014" max="15014" width="16.140625" style="213" customWidth="1"/>
    <col min="15015" max="15015" width="18.28515625" style="213" customWidth="1"/>
    <col min="15016" max="15016" width="13.28515625" style="213" customWidth="1"/>
    <col min="15017" max="15246" width="9.42578125" style="213"/>
    <col min="15247" max="15247" width="6" style="213" customWidth="1"/>
    <col min="15248" max="15248" width="55" style="213" customWidth="1"/>
    <col min="15249" max="15251" width="13.7109375" style="213" customWidth="1"/>
    <col min="15252" max="15252" width="13" style="213" customWidth="1"/>
    <col min="15253" max="15255" width="0" style="213" hidden="1" customWidth="1"/>
    <col min="15256" max="15268" width="13.7109375" style="213" customWidth="1"/>
    <col min="15269" max="15269" width="14.7109375" style="213" customWidth="1"/>
    <col min="15270" max="15270" width="16.140625" style="213" customWidth="1"/>
    <col min="15271" max="15271" width="18.28515625" style="213" customWidth="1"/>
    <col min="15272" max="15272" width="13.28515625" style="213" customWidth="1"/>
    <col min="15273" max="15502" width="9.42578125" style="213"/>
    <col min="15503" max="15503" width="6" style="213" customWidth="1"/>
    <col min="15504" max="15504" width="55" style="213" customWidth="1"/>
    <col min="15505" max="15507" width="13.7109375" style="213" customWidth="1"/>
    <col min="15508" max="15508" width="13" style="213" customWidth="1"/>
    <col min="15509" max="15511" width="0" style="213" hidden="1" customWidth="1"/>
    <col min="15512" max="15524" width="13.7109375" style="213" customWidth="1"/>
    <col min="15525" max="15525" width="14.7109375" style="213" customWidth="1"/>
    <col min="15526" max="15526" width="16.140625" style="213" customWidth="1"/>
    <col min="15527" max="15527" width="18.28515625" style="213" customWidth="1"/>
    <col min="15528" max="15528" width="13.28515625" style="213" customWidth="1"/>
    <col min="15529" max="15758" width="9.42578125" style="213"/>
    <col min="15759" max="15759" width="6" style="213" customWidth="1"/>
    <col min="15760" max="15760" width="55" style="213" customWidth="1"/>
    <col min="15761" max="15763" width="13.7109375" style="213" customWidth="1"/>
    <col min="15764" max="15764" width="13" style="213" customWidth="1"/>
    <col min="15765" max="15767" width="0" style="213" hidden="1" customWidth="1"/>
    <col min="15768" max="15780" width="13.7109375" style="213" customWidth="1"/>
    <col min="15781" max="15781" width="14.7109375" style="213" customWidth="1"/>
    <col min="15782" max="15782" width="16.140625" style="213" customWidth="1"/>
    <col min="15783" max="15783" width="18.28515625" style="213" customWidth="1"/>
    <col min="15784" max="15784" width="13.28515625" style="213" customWidth="1"/>
    <col min="15785" max="16014" width="9.42578125" style="213"/>
    <col min="16015" max="16015" width="6" style="213" customWidth="1"/>
    <col min="16016" max="16016" width="55" style="213" customWidth="1"/>
    <col min="16017" max="16019" width="13.7109375" style="213" customWidth="1"/>
    <col min="16020" max="16020" width="13" style="213" customWidth="1"/>
    <col min="16021" max="16023" width="0" style="213" hidden="1" customWidth="1"/>
    <col min="16024" max="16036" width="13.7109375" style="213" customWidth="1"/>
    <col min="16037" max="16037" width="14.7109375" style="213" customWidth="1"/>
    <col min="16038" max="16038" width="16.140625" style="213" customWidth="1"/>
    <col min="16039" max="16039" width="18.28515625" style="213" customWidth="1"/>
    <col min="16040" max="16040" width="13.28515625" style="213" customWidth="1"/>
    <col min="16041" max="16384" width="9.42578125" style="213"/>
  </cols>
  <sheetData>
    <row r="1" spans="1:11" x14ac:dyDescent="0.25">
      <c r="A1" s="212" t="s">
        <v>264</v>
      </c>
      <c r="B1" s="212"/>
      <c r="C1" s="212"/>
      <c r="D1" s="212"/>
      <c r="E1" s="212"/>
      <c r="F1" s="212"/>
      <c r="G1" s="212"/>
      <c r="H1" s="212"/>
      <c r="I1" s="212"/>
      <c r="J1" s="212"/>
      <c r="K1" s="132" t="s">
        <v>355</v>
      </c>
    </row>
    <row r="2" spans="1:11" x14ac:dyDescent="0.25">
      <c r="A2" s="212" t="s">
        <v>266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ht="18.75" x14ac:dyDescent="0.25">
      <c r="A4" s="299" t="s">
        <v>356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1" ht="18.75" x14ac:dyDescent="0.25">
      <c r="A5" s="300" t="s">
        <v>357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</row>
    <row r="6" spans="1:11" ht="18.75" x14ac:dyDescent="0.25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</row>
    <row r="7" spans="1:11" x14ac:dyDescent="0.25">
      <c r="K7" s="216" t="s">
        <v>268</v>
      </c>
    </row>
    <row r="8" spans="1:11" x14ac:dyDescent="0.25">
      <c r="A8" s="301" t="s">
        <v>358</v>
      </c>
      <c r="B8" s="301" t="s">
        <v>1</v>
      </c>
      <c r="C8" s="301" t="s">
        <v>2</v>
      </c>
      <c r="D8" s="301" t="s">
        <v>334</v>
      </c>
      <c r="E8" s="301"/>
      <c r="F8" s="301"/>
      <c r="G8" s="301"/>
      <c r="H8" s="301"/>
      <c r="I8" s="301"/>
      <c r="J8" s="301"/>
      <c r="K8" s="301"/>
    </row>
    <row r="9" spans="1:11" ht="47.25" x14ac:dyDescent="0.25">
      <c r="A9" s="301"/>
      <c r="B9" s="301"/>
      <c r="C9" s="301"/>
      <c r="D9" s="217" t="s">
        <v>313</v>
      </c>
      <c r="E9" s="218" t="s">
        <v>314</v>
      </c>
      <c r="F9" s="218" t="s">
        <v>315</v>
      </c>
      <c r="G9" s="218" t="s">
        <v>316</v>
      </c>
      <c r="H9" s="218" t="s">
        <v>317</v>
      </c>
      <c r="I9" s="218" t="s">
        <v>318</v>
      </c>
      <c r="J9" s="218" t="s">
        <v>319</v>
      </c>
      <c r="K9" s="218" t="s">
        <v>320</v>
      </c>
    </row>
    <row r="10" spans="1:11" s="221" customFormat="1" ht="12" x14ac:dyDescent="0.25">
      <c r="A10" s="219" t="s">
        <v>10</v>
      </c>
      <c r="B10" s="219" t="s">
        <v>11</v>
      </c>
      <c r="C10" s="220" t="s">
        <v>359</v>
      </c>
      <c r="D10" s="220">
        <v>2</v>
      </c>
      <c r="E10" s="220">
        <v>3</v>
      </c>
      <c r="F10" s="220">
        <v>4</v>
      </c>
      <c r="G10" s="220">
        <v>5</v>
      </c>
      <c r="H10" s="220">
        <v>6</v>
      </c>
      <c r="I10" s="220">
        <v>7</v>
      </c>
      <c r="J10" s="220">
        <v>8</v>
      </c>
      <c r="K10" s="220">
        <v>9</v>
      </c>
    </row>
    <row r="11" spans="1:11" s="107" customFormat="1" x14ac:dyDescent="0.25">
      <c r="A11" s="222"/>
      <c r="B11" s="223" t="s">
        <v>360</v>
      </c>
      <c r="C11" s="224">
        <f>SUM(D11:K11)</f>
        <v>91870000000</v>
      </c>
      <c r="D11" s="224">
        <f t="shared" ref="D11:K11" si="0">SUM(D12:D13)</f>
        <v>3616846000</v>
      </c>
      <c r="E11" s="224">
        <f>SUM(E12:E13)</f>
        <v>26783801000</v>
      </c>
      <c r="F11" s="224">
        <f t="shared" si="0"/>
        <v>6488042000</v>
      </c>
      <c r="G11" s="224">
        <f t="shared" si="0"/>
        <v>6425903000</v>
      </c>
      <c r="H11" s="224">
        <f t="shared" si="0"/>
        <v>10190537000</v>
      </c>
      <c r="I11" s="224">
        <f t="shared" si="0"/>
        <v>24168879000</v>
      </c>
      <c r="J11" s="224">
        <f t="shared" si="0"/>
        <v>5300173000</v>
      </c>
      <c r="K11" s="224">
        <f t="shared" si="0"/>
        <v>8895819000</v>
      </c>
    </row>
    <row r="12" spans="1:11" x14ac:dyDescent="0.25">
      <c r="A12" s="225">
        <v>1</v>
      </c>
      <c r="B12" s="226" t="s">
        <v>49</v>
      </c>
      <c r="C12" s="227">
        <f>SUM(D12:K12)</f>
        <v>91227200000</v>
      </c>
      <c r="D12" s="227">
        <f>3481646000+93600000</f>
        <v>3575246000</v>
      </c>
      <c r="E12" s="227">
        <f>26251401000+366000000</f>
        <v>26617401000</v>
      </c>
      <c r="F12" s="227">
        <f>6291642000+126000000</f>
        <v>6417642000</v>
      </c>
      <c r="G12" s="227">
        <f>6263103000+102000000</f>
        <v>6365103000</v>
      </c>
      <c r="H12" s="227">
        <f>9947937000+159000000</f>
        <v>10106937000</v>
      </c>
      <c r="I12" s="227">
        <f>23640679000+363000000</f>
        <v>24003679000</v>
      </c>
      <c r="J12" s="227">
        <f>5158373000+87000000</f>
        <v>5245373000</v>
      </c>
      <c r="K12" s="227">
        <f>74400000+8335419000+186000000+300000000</f>
        <v>8895819000</v>
      </c>
    </row>
    <row r="13" spans="1:11" x14ac:dyDescent="0.25">
      <c r="A13" s="225">
        <v>2</v>
      </c>
      <c r="B13" s="226" t="s">
        <v>342</v>
      </c>
      <c r="C13" s="227">
        <f>SUM(D13:K13)</f>
        <v>642800000</v>
      </c>
      <c r="D13" s="227">
        <v>41600000</v>
      </c>
      <c r="E13" s="227">
        <v>166400000</v>
      </c>
      <c r="F13" s="227">
        <v>70400000</v>
      </c>
      <c r="G13" s="227">
        <v>60800000</v>
      </c>
      <c r="H13" s="227">
        <v>83600000</v>
      </c>
      <c r="I13" s="227">
        <v>165200000</v>
      </c>
      <c r="J13" s="227">
        <v>54800000</v>
      </c>
      <c r="K13" s="227"/>
    </row>
    <row r="19" spans="3:3" x14ac:dyDescent="0.25">
      <c r="C19" s="228"/>
    </row>
    <row r="20" spans="3:3" x14ac:dyDescent="0.25">
      <c r="C20" s="228"/>
    </row>
    <row r="21" spans="3:3" x14ac:dyDescent="0.25">
      <c r="C21" s="228"/>
    </row>
    <row r="22" spans="3:3" x14ac:dyDescent="0.25">
      <c r="C22" s="228"/>
    </row>
    <row r="23" spans="3:3" x14ac:dyDescent="0.25">
      <c r="C23" s="228"/>
    </row>
    <row r="24" spans="3:3" x14ac:dyDescent="0.25">
      <c r="C24" s="228"/>
    </row>
    <row r="25" spans="3:3" x14ac:dyDescent="0.25">
      <c r="C25" s="228"/>
    </row>
    <row r="26" spans="3:3" x14ac:dyDescent="0.25">
      <c r="C26" s="228"/>
    </row>
  </sheetData>
  <mergeCells count="6">
    <mergeCell ref="A4:K4"/>
    <mergeCell ref="A5:K5"/>
    <mergeCell ref="A8:A9"/>
    <mergeCell ref="B8:B9"/>
    <mergeCell ref="C8:C9"/>
    <mergeCell ref="D8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16" workbookViewId="0">
      <selection activeCell="I14" sqref="I14"/>
    </sheetView>
  </sheetViews>
  <sheetFormatPr defaultRowHeight="15" x14ac:dyDescent="0.2"/>
  <cols>
    <col min="1" max="1" width="9.140625" style="28"/>
    <col min="2" max="7" width="9.140625" style="1"/>
    <col min="8" max="8" width="22.140625" style="1" customWidth="1"/>
    <col min="9" max="9" width="25" style="1" customWidth="1"/>
    <col min="10" max="11" width="9.140625" style="1"/>
    <col min="12" max="12" width="14.85546875" style="1" customWidth="1"/>
    <col min="13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2" ht="18.75" customHeight="1" x14ac:dyDescent="0.25">
      <c r="A1" s="239" t="s">
        <v>15</v>
      </c>
      <c r="B1" s="239"/>
      <c r="C1" s="239"/>
      <c r="D1" s="239"/>
      <c r="E1" s="239"/>
      <c r="F1" s="239"/>
      <c r="G1" s="239"/>
      <c r="H1" s="239"/>
      <c r="I1" s="239"/>
    </row>
    <row r="2" spans="1:12" ht="20.25" x14ac:dyDescent="0.3">
      <c r="B2" s="241" t="s">
        <v>29</v>
      </c>
      <c r="C2" s="241"/>
      <c r="D2" s="241"/>
      <c r="E2" s="241"/>
      <c r="F2" s="241"/>
      <c r="G2" s="241"/>
      <c r="H2" s="241"/>
      <c r="I2" s="241"/>
    </row>
    <row r="3" spans="1:12" ht="18.75" x14ac:dyDescent="0.3">
      <c r="B3" s="234" t="s">
        <v>107</v>
      </c>
      <c r="C3" s="234"/>
      <c r="D3" s="234"/>
      <c r="E3" s="234"/>
      <c r="F3" s="234"/>
      <c r="G3" s="234"/>
      <c r="H3" s="234"/>
      <c r="I3" s="234"/>
    </row>
    <row r="4" spans="1:12" ht="18.75" x14ac:dyDescent="0.3">
      <c r="B4" s="234" t="s">
        <v>31</v>
      </c>
      <c r="C4" s="234"/>
      <c r="D4" s="234"/>
      <c r="E4" s="234"/>
      <c r="F4" s="234"/>
      <c r="G4" s="234"/>
      <c r="H4" s="234"/>
      <c r="I4" s="234"/>
    </row>
    <row r="5" spans="1:12" ht="18.75" x14ac:dyDescent="0.3">
      <c r="B5" s="235" t="s">
        <v>34</v>
      </c>
      <c r="C5" s="235"/>
      <c r="D5" s="235"/>
      <c r="E5" s="235"/>
      <c r="F5" s="235"/>
      <c r="G5" s="235"/>
      <c r="H5" s="235"/>
      <c r="I5" s="235"/>
    </row>
    <row r="6" spans="1:12" ht="20.25" x14ac:dyDescent="0.3">
      <c r="B6" s="241" t="s">
        <v>67</v>
      </c>
      <c r="C6" s="241"/>
      <c r="D6" s="241"/>
      <c r="E6" s="241"/>
      <c r="F6" s="241"/>
      <c r="G6" s="241"/>
      <c r="H6" s="241"/>
      <c r="I6" s="241"/>
    </row>
    <row r="7" spans="1:12" ht="20.25" x14ac:dyDescent="0.3">
      <c r="B7" s="241" t="s">
        <v>68</v>
      </c>
      <c r="C7" s="241"/>
      <c r="D7" s="241"/>
      <c r="E7" s="241"/>
      <c r="F7" s="241"/>
      <c r="G7" s="241"/>
      <c r="H7" s="241"/>
      <c r="I7" s="241"/>
    </row>
    <row r="8" spans="1:12" ht="18.75" x14ac:dyDescent="0.3">
      <c r="B8" s="235" t="s">
        <v>36</v>
      </c>
      <c r="C8" s="235"/>
      <c r="D8" s="235"/>
      <c r="E8" s="235"/>
      <c r="F8" s="235"/>
      <c r="G8" s="235"/>
      <c r="H8" s="235"/>
      <c r="I8" s="235"/>
    </row>
    <row r="9" spans="1:12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2" ht="18.75" x14ac:dyDescent="0.3">
      <c r="A10" s="29" t="s">
        <v>6</v>
      </c>
      <c r="B10" s="242" t="s">
        <v>1</v>
      </c>
      <c r="C10" s="242"/>
      <c r="D10" s="242"/>
      <c r="E10" s="242"/>
      <c r="F10" s="242"/>
      <c r="G10" s="242"/>
      <c r="H10" s="242"/>
      <c r="I10" s="16" t="s">
        <v>2</v>
      </c>
    </row>
    <row r="11" spans="1:12" ht="18.75" x14ac:dyDescent="0.3">
      <c r="A11" s="32" t="s">
        <v>40</v>
      </c>
      <c r="B11" s="243" t="s">
        <v>46</v>
      </c>
      <c r="C11" s="243"/>
      <c r="D11" s="243"/>
      <c r="E11" s="243"/>
      <c r="F11" s="243"/>
      <c r="G11" s="243"/>
      <c r="H11" s="243"/>
      <c r="I11" s="5">
        <v>0</v>
      </c>
    </row>
    <row r="12" spans="1:12" ht="18.75" x14ac:dyDescent="0.3">
      <c r="A12" s="32" t="s">
        <v>41</v>
      </c>
      <c r="B12" s="246" t="s">
        <v>47</v>
      </c>
      <c r="C12" s="247"/>
      <c r="D12" s="247"/>
      <c r="E12" s="247"/>
      <c r="F12" s="247"/>
      <c r="G12" s="247"/>
      <c r="H12" s="248"/>
      <c r="I12" s="5">
        <f>I13</f>
        <v>695336458</v>
      </c>
      <c r="J12" s="1" t="s">
        <v>66</v>
      </c>
    </row>
    <row r="13" spans="1:12" ht="18.75" x14ac:dyDescent="0.3">
      <c r="A13" s="32">
        <v>1</v>
      </c>
      <c r="B13" s="246" t="s">
        <v>48</v>
      </c>
      <c r="C13" s="247"/>
      <c r="D13" s="247"/>
      <c r="E13" s="247"/>
      <c r="F13" s="247"/>
      <c r="G13" s="247"/>
      <c r="H13" s="248"/>
      <c r="I13" s="5">
        <f>I14+I20</f>
        <v>695336458</v>
      </c>
    </row>
    <row r="14" spans="1:12" s="27" customFormat="1" ht="19.5" x14ac:dyDescent="0.35">
      <c r="A14" s="30" t="s">
        <v>42</v>
      </c>
      <c r="B14" s="244" t="s">
        <v>49</v>
      </c>
      <c r="C14" s="244"/>
      <c r="D14" s="244"/>
      <c r="E14" s="244"/>
      <c r="F14" s="244"/>
      <c r="G14" s="244"/>
      <c r="H14" s="244"/>
      <c r="I14" s="26">
        <f>I15+I17</f>
        <v>142000000</v>
      </c>
      <c r="L14" s="27">
        <v>487594600</v>
      </c>
    </row>
    <row r="15" spans="1:12" s="25" customFormat="1" ht="18.75" x14ac:dyDescent="0.3">
      <c r="A15" s="31" t="s">
        <v>38</v>
      </c>
      <c r="B15" s="249" t="s">
        <v>50</v>
      </c>
      <c r="C15" s="250"/>
      <c r="D15" s="250"/>
      <c r="E15" s="250"/>
      <c r="F15" s="250"/>
      <c r="G15" s="250"/>
      <c r="H15" s="251"/>
      <c r="I15" s="24">
        <f>SUM(I16)</f>
        <v>0</v>
      </c>
      <c r="L15" s="25">
        <v>305341858</v>
      </c>
    </row>
    <row r="16" spans="1:12" ht="18.75" x14ac:dyDescent="0.3">
      <c r="A16" s="29"/>
      <c r="B16" s="245" t="s">
        <v>37</v>
      </c>
      <c r="C16" s="245"/>
      <c r="D16" s="245"/>
      <c r="E16" s="245"/>
      <c r="F16" s="245"/>
      <c r="G16" s="245"/>
      <c r="H16" s="245"/>
      <c r="I16" s="6">
        <v>0</v>
      </c>
      <c r="L16" s="1">
        <f>L14+L15</f>
        <v>792936458</v>
      </c>
    </row>
    <row r="17" spans="1:12" s="25" customFormat="1" ht="19.5" x14ac:dyDescent="0.35">
      <c r="A17" s="31" t="s">
        <v>43</v>
      </c>
      <c r="B17" s="240" t="s">
        <v>51</v>
      </c>
      <c r="C17" s="240"/>
      <c r="D17" s="240"/>
      <c r="E17" s="240"/>
      <c r="F17" s="240"/>
      <c r="G17" s="240"/>
      <c r="H17" s="240"/>
      <c r="I17" s="26">
        <f>SUM(I18:I19)</f>
        <v>142000000</v>
      </c>
    </row>
    <row r="18" spans="1:12" ht="18.75" x14ac:dyDescent="0.3">
      <c r="A18" s="29"/>
      <c r="B18" s="245" t="s">
        <v>94</v>
      </c>
      <c r="C18" s="245"/>
      <c r="D18" s="245"/>
      <c r="E18" s="245"/>
      <c r="F18" s="245"/>
      <c r="G18" s="245"/>
      <c r="H18" s="245"/>
      <c r="I18" s="6">
        <v>142000000</v>
      </c>
      <c r="L18" s="33">
        <f>I12-650936458</f>
        <v>44400000</v>
      </c>
    </row>
    <row r="19" spans="1:12" ht="18.75" x14ac:dyDescent="0.3">
      <c r="A19" s="29"/>
      <c r="B19" s="245" t="s">
        <v>39</v>
      </c>
      <c r="C19" s="245"/>
      <c r="D19" s="245"/>
      <c r="E19" s="245"/>
      <c r="F19" s="245"/>
      <c r="G19" s="245"/>
      <c r="H19" s="245"/>
      <c r="I19" s="6">
        <v>0</v>
      </c>
    </row>
    <row r="20" spans="1:12" s="27" customFormat="1" ht="19.5" x14ac:dyDescent="0.35">
      <c r="A20" s="30" t="s">
        <v>44</v>
      </c>
      <c r="B20" s="244" t="s">
        <v>52</v>
      </c>
      <c r="C20" s="244"/>
      <c r="D20" s="244"/>
      <c r="E20" s="244"/>
      <c r="F20" s="244"/>
      <c r="G20" s="244"/>
      <c r="H20" s="244"/>
      <c r="I20" s="26">
        <f>I21+I23+I26+I29+I30+I31+I32</f>
        <v>553336458</v>
      </c>
    </row>
    <row r="21" spans="1:12" s="27" customFormat="1" ht="18.75" x14ac:dyDescent="0.3">
      <c r="A21" s="31" t="s">
        <v>45</v>
      </c>
      <c r="B21" s="249" t="s">
        <v>50</v>
      </c>
      <c r="C21" s="250"/>
      <c r="D21" s="250"/>
      <c r="E21" s="250"/>
      <c r="F21" s="250"/>
      <c r="G21" s="250"/>
      <c r="H21" s="251"/>
      <c r="I21" s="24">
        <f>SUM(I22)</f>
        <v>345594600</v>
      </c>
    </row>
    <row r="22" spans="1:12" s="27" customFormat="1" ht="18.75" x14ac:dyDescent="0.3">
      <c r="A22" s="29"/>
      <c r="B22" s="245" t="s">
        <v>37</v>
      </c>
      <c r="C22" s="245"/>
      <c r="D22" s="245"/>
      <c r="E22" s="245"/>
      <c r="F22" s="245"/>
      <c r="G22" s="245"/>
      <c r="H22" s="245"/>
      <c r="I22" s="6">
        <v>345594600</v>
      </c>
    </row>
    <row r="23" spans="1:12" ht="18.75" x14ac:dyDescent="0.3">
      <c r="A23" s="29" t="s">
        <v>56</v>
      </c>
      <c r="B23" s="245" t="s">
        <v>69</v>
      </c>
      <c r="C23" s="245"/>
      <c r="D23" s="245"/>
      <c r="E23" s="245"/>
      <c r="F23" s="245"/>
      <c r="G23" s="245"/>
      <c r="H23" s="245"/>
      <c r="I23" s="6">
        <f>SUM(I24:I25)</f>
        <v>0</v>
      </c>
    </row>
    <row r="24" spans="1:12" ht="18.75" x14ac:dyDescent="0.3">
      <c r="A24" s="29"/>
      <c r="B24" s="255" t="s">
        <v>54</v>
      </c>
      <c r="C24" s="255"/>
      <c r="D24" s="255"/>
      <c r="E24" s="255"/>
      <c r="F24" s="255"/>
      <c r="G24" s="255"/>
      <c r="H24" s="255"/>
      <c r="I24" s="7">
        <v>0</v>
      </c>
    </row>
    <row r="25" spans="1:12" ht="18.75" x14ac:dyDescent="0.3">
      <c r="A25" s="29"/>
      <c r="B25" s="252" t="s">
        <v>55</v>
      </c>
      <c r="C25" s="253"/>
      <c r="D25" s="253"/>
      <c r="E25" s="253"/>
      <c r="F25" s="253"/>
      <c r="G25" s="253"/>
      <c r="H25" s="254"/>
      <c r="I25" s="7">
        <v>0</v>
      </c>
    </row>
    <row r="26" spans="1:12" ht="18.75" x14ac:dyDescent="0.3">
      <c r="A26" s="29" t="s">
        <v>58</v>
      </c>
      <c r="B26" s="252" t="s">
        <v>70</v>
      </c>
      <c r="C26" s="253"/>
      <c r="D26" s="253"/>
      <c r="E26" s="253"/>
      <c r="F26" s="253"/>
      <c r="G26" s="253"/>
      <c r="H26" s="254"/>
      <c r="I26" s="7">
        <f>SUM(I27:I28)</f>
        <v>163090000</v>
      </c>
    </row>
    <row r="27" spans="1:12" ht="18.75" x14ac:dyDescent="0.3">
      <c r="A27" s="29"/>
      <c r="B27" s="255" t="s">
        <v>113</v>
      </c>
      <c r="C27" s="255"/>
      <c r="D27" s="255"/>
      <c r="E27" s="255"/>
      <c r="F27" s="255"/>
      <c r="G27" s="255"/>
      <c r="H27" s="255"/>
      <c r="I27" s="7">
        <v>163090000</v>
      </c>
    </row>
    <row r="28" spans="1:12" ht="18.75" x14ac:dyDescent="0.3">
      <c r="A28" s="29"/>
      <c r="B28" s="252" t="s">
        <v>55</v>
      </c>
      <c r="C28" s="253"/>
      <c r="D28" s="253"/>
      <c r="E28" s="253"/>
      <c r="F28" s="253"/>
      <c r="G28" s="253"/>
      <c r="H28" s="254"/>
      <c r="I28" s="7">
        <v>0</v>
      </c>
    </row>
    <row r="29" spans="1:12" ht="18.75" x14ac:dyDescent="0.3">
      <c r="A29" s="29" t="s">
        <v>59</v>
      </c>
      <c r="B29" s="255" t="s">
        <v>71</v>
      </c>
      <c r="C29" s="255"/>
      <c r="D29" s="255"/>
      <c r="E29" s="255"/>
      <c r="F29" s="255"/>
      <c r="G29" s="255"/>
      <c r="H29" s="255"/>
      <c r="I29" s="7">
        <v>20220000</v>
      </c>
    </row>
    <row r="30" spans="1:12" ht="18.75" x14ac:dyDescent="0.3">
      <c r="A30" s="29" t="s">
        <v>60</v>
      </c>
      <c r="B30" s="252" t="s">
        <v>72</v>
      </c>
      <c r="C30" s="253"/>
      <c r="D30" s="253"/>
      <c r="E30" s="253"/>
      <c r="F30" s="253"/>
      <c r="G30" s="253"/>
      <c r="H30" s="254"/>
      <c r="I30" s="7">
        <v>3233280</v>
      </c>
    </row>
    <row r="31" spans="1:12" ht="18.75" x14ac:dyDescent="0.3">
      <c r="A31" s="29" t="s">
        <v>62</v>
      </c>
      <c r="B31" s="252" t="s">
        <v>73</v>
      </c>
      <c r="C31" s="253"/>
      <c r="D31" s="253"/>
      <c r="E31" s="253"/>
      <c r="F31" s="253"/>
      <c r="G31" s="253"/>
      <c r="H31" s="254"/>
      <c r="I31" s="7">
        <v>7418578</v>
      </c>
    </row>
    <row r="32" spans="1:12" ht="18.75" x14ac:dyDescent="0.3">
      <c r="A32" s="29" t="s">
        <v>95</v>
      </c>
      <c r="B32" s="257" t="s">
        <v>74</v>
      </c>
      <c r="C32" s="257"/>
      <c r="D32" s="257"/>
      <c r="E32" s="257"/>
      <c r="F32" s="257"/>
      <c r="G32" s="257"/>
      <c r="H32" s="257"/>
      <c r="I32" s="7">
        <v>13780000</v>
      </c>
    </row>
    <row r="33" spans="1:9" ht="18.75" x14ac:dyDescent="0.3">
      <c r="A33" s="29"/>
      <c r="B33" s="257"/>
      <c r="C33" s="257"/>
      <c r="D33" s="257"/>
      <c r="E33" s="257"/>
      <c r="F33" s="257"/>
      <c r="G33" s="257"/>
      <c r="H33" s="257"/>
      <c r="I33" s="7"/>
    </row>
    <row r="34" spans="1:9" ht="18.75" x14ac:dyDescent="0.3">
      <c r="A34" s="29"/>
      <c r="B34" s="257"/>
      <c r="C34" s="257"/>
      <c r="D34" s="257"/>
      <c r="E34" s="257"/>
      <c r="F34" s="257"/>
      <c r="G34" s="257"/>
      <c r="H34" s="257"/>
      <c r="I34" s="7">
        <v>0</v>
      </c>
    </row>
    <row r="35" spans="1:9" ht="18.75" x14ac:dyDescent="0.3">
      <c r="A35" s="29"/>
      <c r="B35" s="255"/>
      <c r="C35" s="255"/>
      <c r="D35" s="255"/>
      <c r="E35" s="255"/>
      <c r="F35" s="255"/>
      <c r="G35" s="255"/>
      <c r="H35" s="255"/>
      <c r="I35" s="7"/>
    </row>
    <row r="36" spans="1:9" ht="18.75" x14ac:dyDescent="0.3">
      <c r="A36" s="29"/>
      <c r="B36" s="255"/>
      <c r="C36" s="255"/>
      <c r="D36" s="255"/>
      <c r="E36" s="255"/>
      <c r="F36" s="255"/>
      <c r="G36" s="255"/>
      <c r="H36" s="255"/>
      <c r="I36" s="7"/>
    </row>
    <row r="37" spans="1:9" x14ac:dyDescent="0.2">
      <c r="A37" s="256" t="s">
        <v>32</v>
      </c>
      <c r="B37" s="256"/>
    </row>
    <row r="38" spans="1:9" ht="31.5" customHeight="1" x14ac:dyDescent="0.2">
      <c r="A38" s="238" t="s">
        <v>64</v>
      </c>
      <c r="B38" s="238"/>
      <c r="C38" s="238"/>
      <c r="D38" s="238"/>
      <c r="E38" s="238"/>
      <c r="F38" s="238"/>
      <c r="G38" s="238"/>
      <c r="H38" s="238"/>
      <c r="I38" s="238"/>
    </row>
  </sheetData>
  <mergeCells count="37">
    <mergeCell ref="B6:I6"/>
    <mergeCell ref="A1:I1"/>
    <mergeCell ref="B2:I2"/>
    <mergeCell ref="B3:I3"/>
    <mergeCell ref="B4:I4"/>
    <mergeCell ref="B5:I5"/>
    <mergeCell ref="B19:H19"/>
    <mergeCell ref="B7:I7"/>
    <mergeCell ref="B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33:H33"/>
    <mergeCell ref="B20:H20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1:H21"/>
    <mergeCell ref="B22:H22"/>
    <mergeCell ref="B34:H34"/>
    <mergeCell ref="B35:H35"/>
    <mergeCell ref="B36:H36"/>
    <mergeCell ref="A37:B37"/>
    <mergeCell ref="A38:I38"/>
  </mergeCells>
  <pageMargins left="0.2" right="0.2" top="0.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topLeftCell="A2" zoomScaleNormal="100" workbookViewId="0">
      <selection activeCell="I19" sqref="I19"/>
    </sheetView>
  </sheetViews>
  <sheetFormatPr defaultRowHeight="15" x14ac:dyDescent="0.2"/>
  <cols>
    <col min="1" max="1" width="9.140625" style="28"/>
    <col min="2" max="7" width="9.140625" style="1"/>
    <col min="8" max="8" width="17.85546875" style="1" customWidth="1"/>
    <col min="9" max="9" width="28.5703125" style="1" customWidth="1"/>
    <col min="10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239" t="s">
        <v>75</v>
      </c>
      <c r="B1" s="239"/>
      <c r="C1" s="239"/>
      <c r="D1" s="239"/>
      <c r="E1" s="239"/>
      <c r="F1" s="239"/>
      <c r="G1" s="239"/>
      <c r="H1" s="239"/>
      <c r="I1" s="239"/>
    </row>
    <row r="2" spans="1:10" ht="20.25" x14ac:dyDescent="0.3">
      <c r="B2" s="241" t="s">
        <v>29</v>
      </c>
      <c r="C2" s="241"/>
      <c r="D2" s="241"/>
      <c r="E2" s="241"/>
      <c r="F2" s="241"/>
      <c r="G2" s="241"/>
      <c r="H2" s="241"/>
      <c r="I2" s="241"/>
    </row>
    <row r="3" spans="1:10" ht="18.75" x14ac:dyDescent="0.3">
      <c r="B3" s="234" t="s">
        <v>107</v>
      </c>
      <c r="C3" s="234"/>
      <c r="D3" s="234"/>
      <c r="E3" s="234"/>
      <c r="F3" s="234"/>
      <c r="G3" s="234"/>
      <c r="H3" s="234"/>
      <c r="I3" s="234"/>
    </row>
    <row r="4" spans="1:10" ht="18.75" x14ac:dyDescent="0.3">
      <c r="B4" s="234" t="s">
        <v>31</v>
      </c>
      <c r="C4" s="234"/>
      <c r="D4" s="234"/>
      <c r="E4" s="234"/>
      <c r="F4" s="234"/>
      <c r="G4" s="234"/>
      <c r="H4" s="234"/>
      <c r="I4" s="234"/>
    </row>
    <row r="5" spans="1:10" ht="18.75" x14ac:dyDescent="0.3">
      <c r="B5" s="235" t="s">
        <v>34</v>
      </c>
      <c r="C5" s="235"/>
      <c r="D5" s="235"/>
      <c r="E5" s="235"/>
      <c r="F5" s="235"/>
      <c r="G5" s="235"/>
      <c r="H5" s="235"/>
      <c r="I5" s="235"/>
    </row>
    <row r="6" spans="1:10" ht="20.25" x14ac:dyDescent="0.3">
      <c r="B6" s="241" t="s">
        <v>76</v>
      </c>
      <c r="C6" s="241"/>
      <c r="D6" s="241"/>
      <c r="E6" s="241"/>
      <c r="F6" s="241"/>
      <c r="G6" s="241"/>
      <c r="H6" s="241"/>
      <c r="I6" s="241"/>
    </row>
    <row r="7" spans="1:10" ht="20.25" x14ac:dyDescent="0.3">
      <c r="B7" s="241" t="s">
        <v>77</v>
      </c>
      <c r="C7" s="241"/>
      <c r="D7" s="241"/>
      <c r="E7" s="241"/>
      <c r="F7" s="241"/>
      <c r="G7" s="241"/>
      <c r="H7" s="241"/>
      <c r="I7" s="241"/>
    </row>
    <row r="8" spans="1:10" ht="18.75" x14ac:dyDescent="0.3">
      <c r="B8" s="235" t="s">
        <v>36</v>
      </c>
      <c r="C8" s="235"/>
      <c r="D8" s="235"/>
      <c r="E8" s="235"/>
      <c r="F8" s="235"/>
      <c r="G8" s="235"/>
      <c r="H8" s="235"/>
      <c r="I8" s="235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29" t="s">
        <v>6</v>
      </c>
      <c r="B10" s="242" t="s">
        <v>1</v>
      </c>
      <c r="C10" s="242"/>
      <c r="D10" s="242"/>
      <c r="E10" s="242"/>
      <c r="F10" s="242"/>
      <c r="G10" s="242"/>
      <c r="H10" s="242"/>
      <c r="I10" s="16" t="s">
        <v>2</v>
      </c>
    </row>
    <row r="11" spans="1:10" ht="18.75" x14ac:dyDescent="0.3">
      <c r="A11" s="32" t="s">
        <v>40</v>
      </c>
      <c r="B11" s="243" t="s">
        <v>46</v>
      </c>
      <c r="C11" s="243"/>
      <c r="D11" s="243"/>
      <c r="E11" s="243"/>
      <c r="F11" s="243"/>
      <c r="G11" s="243"/>
      <c r="H11" s="243"/>
      <c r="I11" s="5"/>
    </row>
    <row r="12" spans="1:10" ht="18.75" x14ac:dyDescent="0.3">
      <c r="A12" s="32" t="s">
        <v>41</v>
      </c>
      <c r="B12" s="246" t="s">
        <v>47</v>
      </c>
      <c r="C12" s="247"/>
      <c r="D12" s="247"/>
      <c r="E12" s="247"/>
      <c r="F12" s="247"/>
      <c r="G12" s="247"/>
      <c r="H12" s="248"/>
      <c r="I12" s="5">
        <f>I13</f>
        <v>1136232200</v>
      </c>
      <c r="J12" s="1" t="s">
        <v>66</v>
      </c>
    </row>
    <row r="13" spans="1:10" ht="18.75" x14ac:dyDescent="0.3">
      <c r="A13" s="32">
        <v>1</v>
      </c>
      <c r="B13" s="246" t="s">
        <v>48</v>
      </c>
      <c r="C13" s="247"/>
      <c r="D13" s="247"/>
      <c r="E13" s="247"/>
      <c r="F13" s="247"/>
      <c r="G13" s="247"/>
      <c r="H13" s="248"/>
      <c r="I13" s="5">
        <f>I14+I20</f>
        <v>1136232200</v>
      </c>
    </row>
    <row r="14" spans="1:10" s="27" customFormat="1" ht="19.5" x14ac:dyDescent="0.35">
      <c r="A14" s="30" t="s">
        <v>42</v>
      </c>
      <c r="B14" s="244" t="s">
        <v>49</v>
      </c>
      <c r="C14" s="244"/>
      <c r="D14" s="244"/>
      <c r="E14" s="244"/>
      <c r="F14" s="244"/>
      <c r="G14" s="244"/>
      <c r="H14" s="244"/>
      <c r="I14" s="26">
        <f>I15+I17</f>
        <v>247000000</v>
      </c>
    </row>
    <row r="15" spans="1:10" s="25" customFormat="1" ht="18.75" x14ac:dyDescent="0.3">
      <c r="A15" s="31" t="s">
        <v>38</v>
      </c>
      <c r="B15" s="249" t="s">
        <v>50</v>
      </c>
      <c r="C15" s="250"/>
      <c r="D15" s="250"/>
      <c r="E15" s="250"/>
      <c r="F15" s="250"/>
      <c r="G15" s="250"/>
      <c r="H15" s="251"/>
      <c r="I15" s="24">
        <f>SUM(I16)</f>
        <v>0</v>
      </c>
    </row>
    <row r="16" spans="1:10" ht="18.75" x14ac:dyDescent="0.3">
      <c r="A16" s="29"/>
      <c r="B16" s="245" t="s">
        <v>37</v>
      </c>
      <c r="C16" s="245"/>
      <c r="D16" s="245"/>
      <c r="E16" s="245"/>
      <c r="F16" s="245"/>
      <c r="G16" s="245"/>
      <c r="H16" s="245"/>
      <c r="I16" s="6">
        <v>0</v>
      </c>
    </row>
    <row r="17" spans="1:9" s="25" customFormat="1" ht="19.5" x14ac:dyDescent="0.35">
      <c r="A17" s="31" t="s">
        <v>43</v>
      </c>
      <c r="B17" s="240" t="s">
        <v>51</v>
      </c>
      <c r="C17" s="240"/>
      <c r="D17" s="240"/>
      <c r="E17" s="240"/>
      <c r="F17" s="240"/>
      <c r="G17" s="240"/>
      <c r="H17" s="240"/>
      <c r="I17" s="26">
        <f>SUM(I18:I19)</f>
        <v>247000000</v>
      </c>
    </row>
    <row r="18" spans="1:9" ht="18.75" x14ac:dyDescent="0.3">
      <c r="A18" s="29"/>
      <c r="B18" s="245" t="s">
        <v>89</v>
      </c>
      <c r="C18" s="245"/>
      <c r="D18" s="245"/>
      <c r="E18" s="245"/>
      <c r="F18" s="245"/>
      <c r="G18" s="245"/>
      <c r="H18" s="245"/>
      <c r="I18" s="6">
        <v>247000000</v>
      </c>
    </row>
    <row r="19" spans="1:9" ht="18.75" x14ac:dyDescent="0.3">
      <c r="A19" s="29"/>
      <c r="B19" s="245" t="s">
        <v>39</v>
      </c>
      <c r="C19" s="245"/>
      <c r="D19" s="245"/>
      <c r="E19" s="245"/>
      <c r="F19" s="245"/>
      <c r="G19" s="245"/>
      <c r="H19" s="245"/>
      <c r="I19" s="6">
        <v>0</v>
      </c>
    </row>
    <row r="20" spans="1:9" s="27" customFormat="1" ht="19.5" x14ac:dyDescent="0.35">
      <c r="A20" s="30" t="s">
        <v>44</v>
      </c>
      <c r="B20" s="244" t="s">
        <v>52</v>
      </c>
      <c r="C20" s="244"/>
      <c r="D20" s="244"/>
      <c r="E20" s="244"/>
      <c r="F20" s="244"/>
      <c r="G20" s="244"/>
      <c r="H20" s="244"/>
      <c r="I20" s="26">
        <f>I21+I23</f>
        <v>889232200</v>
      </c>
    </row>
    <row r="21" spans="1:9" s="27" customFormat="1" ht="18.75" x14ac:dyDescent="0.3">
      <c r="A21" s="31" t="s">
        <v>45</v>
      </c>
      <c r="B21" s="249" t="s">
        <v>50</v>
      </c>
      <c r="C21" s="250"/>
      <c r="D21" s="250"/>
      <c r="E21" s="250"/>
      <c r="F21" s="250"/>
      <c r="G21" s="250"/>
      <c r="H21" s="251"/>
      <c r="I21" s="24">
        <f>SUM(I22)</f>
        <v>794032200</v>
      </c>
    </row>
    <row r="22" spans="1:9" s="27" customFormat="1" ht="18.75" x14ac:dyDescent="0.3">
      <c r="A22" s="29"/>
      <c r="B22" s="245" t="s">
        <v>37</v>
      </c>
      <c r="C22" s="245"/>
      <c r="D22" s="245"/>
      <c r="E22" s="245"/>
      <c r="F22" s="245"/>
      <c r="G22" s="245"/>
      <c r="H22" s="245"/>
      <c r="I22" s="6">
        <v>794032200</v>
      </c>
    </row>
    <row r="23" spans="1:9" ht="18.75" x14ac:dyDescent="0.3">
      <c r="A23" s="29" t="s">
        <v>56</v>
      </c>
      <c r="B23" s="245" t="s">
        <v>78</v>
      </c>
      <c r="C23" s="245"/>
      <c r="D23" s="245"/>
      <c r="E23" s="245"/>
      <c r="F23" s="245"/>
      <c r="G23" s="245"/>
      <c r="H23" s="245"/>
      <c r="I23" s="6">
        <f>SUM(I24:I25)</f>
        <v>95200000</v>
      </c>
    </row>
    <row r="24" spans="1:9" ht="18.75" x14ac:dyDescent="0.3">
      <c r="A24" s="29"/>
      <c r="B24" s="255" t="s">
        <v>54</v>
      </c>
      <c r="C24" s="255"/>
      <c r="D24" s="255"/>
      <c r="E24" s="255"/>
      <c r="F24" s="255"/>
      <c r="G24" s="255"/>
      <c r="H24" s="255"/>
      <c r="I24" s="7">
        <v>95200000</v>
      </c>
    </row>
    <row r="25" spans="1:9" ht="18.75" x14ac:dyDescent="0.3">
      <c r="A25" s="29"/>
      <c r="B25" s="252" t="s">
        <v>55</v>
      </c>
      <c r="C25" s="253"/>
      <c r="D25" s="253"/>
      <c r="E25" s="253"/>
      <c r="F25" s="253"/>
      <c r="G25" s="253"/>
      <c r="H25" s="254"/>
      <c r="I25" s="7">
        <v>0</v>
      </c>
    </row>
    <row r="26" spans="1:9" ht="18.75" x14ac:dyDescent="0.3">
      <c r="A26" s="29"/>
      <c r="B26" s="252"/>
      <c r="C26" s="253"/>
      <c r="D26" s="253"/>
      <c r="E26" s="253"/>
      <c r="F26" s="253"/>
      <c r="G26" s="253"/>
      <c r="H26" s="254"/>
      <c r="I26" s="7">
        <f>SUM(I27:I28)</f>
        <v>0</v>
      </c>
    </row>
    <row r="27" spans="1:9" ht="18.75" x14ac:dyDescent="0.3">
      <c r="A27" s="29"/>
      <c r="B27" s="255"/>
      <c r="C27" s="255"/>
      <c r="D27" s="255"/>
      <c r="E27" s="255"/>
      <c r="F27" s="255"/>
      <c r="G27" s="255"/>
      <c r="H27" s="255"/>
      <c r="I27" s="7">
        <v>0</v>
      </c>
    </row>
    <row r="28" spans="1:9" ht="18.75" x14ac:dyDescent="0.3">
      <c r="A28" s="29"/>
      <c r="B28" s="252"/>
      <c r="C28" s="253"/>
      <c r="D28" s="253"/>
      <c r="E28" s="253"/>
      <c r="F28" s="253"/>
      <c r="G28" s="253"/>
      <c r="H28" s="254"/>
      <c r="I28" s="7">
        <v>0</v>
      </c>
    </row>
    <row r="29" spans="1:9" ht="18.75" x14ac:dyDescent="0.3">
      <c r="A29" s="29"/>
      <c r="B29" s="255"/>
      <c r="C29" s="255"/>
      <c r="D29" s="255"/>
      <c r="E29" s="255"/>
      <c r="F29" s="255"/>
      <c r="G29" s="255"/>
      <c r="H29" s="255"/>
      <c r="I29" s="7">
        <v>0</v>
      </c>
    </row>
    <row r="30" spans="1:9" ht="18.75" x14ac:dyDescent="0.3">
      <c r="A30" s="29"/>
      <c r="B30" s="252"/>
      <c r="C30" s="253"/>
      <c r="D30" s="253"/>
      <c r="E30" s="253"/>
      <c r="F30" s="253"/>
      <c r="G30" s="253"/>
      <c r="H30" s="254"/>
      <c r="I30" s="7">
        <f>I19</f>
        <v>0</v>
      </c>
    </row>
    <row r="31" spans="1:9" ht="18.75" x14ac:dyDescent="0.3">
      <c r="A31" s="29"/>
      <c r="B31" s="252"/>
      <c r="C31" s="253"/>
      <c r="D31" s="253"/>
      <c r="E31" s="253"/>
      <c r="F31" s="253"/>
      <c r="G31" s="253"/>
      <c r="H31" s="254"/>
      <c r="I31" s="7">
        <v>0</v>
      </c>
    </row>
    <row r="32" spans="1:9" ht="18.75" x14ac:dyDescent="0.3">
      <c r="A32" s="29"/>
      <c r="B32" s="257"/>
      <c r="C32" s="257"/>
      <c r="D32" s="257"/>
      <c r="E32" s="257"/>
      <c r="F32" s="257"/>
      <c r="G32" s="257"/>
      <c r="H32" s="257"/>
      <c r="I32" s="7">
        <f>SUM(I33:I36)</f>
        <v>0</v>
      </c>
    </row>
    <row r="33" spans="1:9" ht="18.75" x14ac:dyDescent="0.3">
      <c r="A33" s="29"/>
      <c r="B33" s="257"/>
      <c r="C33" s="257"/>
      <c r="D33" s="257"/>
      <c r="E33" s="257"/>
      <c r="F33" s="257"/>
      <c r="G33" s="257"/>
      <c r="H33" s="257"/>
      <c r="I33" s="7">
        <v>0</v>
      </c>
    </row>
    <row r="34" spans="1:9" ht="18.75" x14ac:dyDescent="0.3">
      <c r="A34" s="29"/>
      <c r="B34" s="257"/>
      <c r="C34" s="257"/>
      <c r="D34" s="257"/>
      <c r="E34" s="257"/>
      <c r="F34" s="257"/>
      <c r="G34" s="257"/>
      <c r="H34" s="257"/>
      <c r="I34" s="7">
        <v>0</v>
      </c>
    </row>
    <row r="35" spans="1:9" ht="18.75" x14ac:dyDescent="0.3">
      <c r="A35" s="29"/>
      <c r="B35" s="255"/>
      <c r="C35" s="255"/>
      <c r="D35" s="255"/>
      <c r="E35" s="255"/>
      <c r="F35" s="255"/>
      <c r="G35" s="255"/>
      <c r="H35" s="255"/>
      <c r="I35" s="7"/>
    </row>
    <row r="36" spans="1:9" ht="18.75" x14ac:dyDescent="0.3">
      <c r="A36" s="29"/>
      <c r="B36" s="255"/>
      <c r="C36" s="255"/>
      <c r="D36" s="255"/>
      <c r="E36" s="255"/>
      <c r="F36" s="255"/>
      <c r="G36" s="255"/>
      <c r="H36" s="255"/>
      <c r="I36" s="7"/>
    </row>
    <row r="37" spans="1:9" x14ac:dyDescent="0.2">
      <c r="A37" s="256" t="s">
        <v>32</v>
      </c>
      <c r="B37" s="256"/>
    </row>
    <row r="38" spans="1:9" ht="31.5" customHeight="1" x14ac:dyDescent="0.2">
      <c r="A38" s="238" t="s">
        <v>64</v>
      </c>
      <c r="B38" s="238"/>
      <c r="C38" s="238"/>
      <c r="D38" s="238"/>
      <c r="E38" s="238"/>
      <c r="F38" s="238"/>
      <c r="G38" s="238"/>
      <c r="H38" s="238"/>
      <c r="I38" s="238"/>
    </row>
  </sheetData>
  <mergeCells count="37">
    <mergeCell ref="B6:I6"/>
    <mergeCell ref="A1:I1"/>
    <mergeCell ref="B2:I2"/>
    <mergeCell ref="B3:I3"/>
    <mergeCell ref="B4:I4"/>
    <mergeCell ref="B5:I5"/>
    <mergeCell ref="B19:H19"/>
    <mergeCell ref="B7:I7"/>
    <mergeCell ref="B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33:H33"/>
    <mergeCell ref="B20:H20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1:H21"/>
    <mergeCell ref="B22:H22"/>
    <mergeCell ref="B34:H34"/>
    <mergeCell ref="B35:H35"/>
    <mergeCell ref="B36:H36"/>
    <mergeCell ref="A37:B37"/>
    <mergeCell ref="A38:I38"/>
  </mergeCells>
  <pageMargins left="0.2" right="0.2" top="0.5" bottom="0.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topLeftCell="A10" workbookViewId="0">
      <selection activeCell="I18" sqref="I18"/>
    </sheetView>
  </sheetViews>
  <sheetFormatPr defaultRowHeight="15" x14ac:dyDescent="0.2"/>
  <cols>
    <col min="1" max="1" width="9.140625" style="28"/>
    <col min="2" max="7" width="9.140625" style="1"/>
    <col min="8" max="8" width="17.85546875" style="1" customWidth="1"/>
    <col min="9" max="9" width="28.7109375" style="1" customWidth="1"/>
    <col min="10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0" ht="18.75" customHeight="1" x14ac:dyDescent="0.25">
      <c r="A1" s="239" t="s">
        <v>79</v>
      </c>
      <c r="B1" s="239"/>
      <c r="C1" s="239"/>
      <c r="D1" s="239"/>
      <c r="E1" s="239"/>
      <c r="F1" s="239"/>
      <c r="G1" s="239"/>
      <c r="H1" s="239"/>
      <c r="I1" s="239"/>
    </row>
    <row r="2" spans="1:10" ht="20.25" x14ac:dyDescent="0.3">
      <c r="B2" s="241" t="s">
        <v>29</v>
      </c>
      <c r="C2" s="241"/>
      <c r="D2" s="241"/>
      <c r="E2" s="241"/>
      <c r="F2" s="241"/>
      <c r="G2" s="241"/>
      <c r="H2" s="241"/>
      <c r="I2" s="241"/>
    </row>
    <row r="3" spans="1:10" ht="18.75" x14ac:dyDescent="0.3">
      <c r="B3" s="234" t="s">
        <v>107</v>
      </c>
      <c r="C3" s="234"/>
      <c r="D3" s="234"/>
      <c r="E3" s="234"/>
      <c r="F3" s="234"/>
      <c r="G3" s="234"/>
      <c r="H3" s="234"/>
      <c r="I3" s="234"/>
    </row>
    <row r="4" spans="1:10" ht="18.75" x14ac:dyDescent="0.3">
      <c r="B4" s="234" t="s">
        <v>31</v>
      </c>
      <c r="C4" s="234"/>
      <c r="D4" s="234"/>
      <c r="E4" s="234"/>
      <c r="F4" s="234"/>
      <c r="G4" s="234"/>
      <c r="H4" s="234"/>
      <c r="I4" s="234"/>
    </row>
    <row r="5" spans="1:10" ht="18.75" x14ac:dyDescent="0.3">
      <c r="B5" s="235" t="s">
        <v>34</v>
      </c>
      <c r="C5" s="235"/>
      <c r="D5" s="235"/>
      <c r="E5" s="235"/>
      <c r="F5" s="235"/>
      <c r="G5" s="235"/>
      <c r="H5" s="235"/>
      <c r="I5" s="235"/>
    </row>
    <row r="6" spans="1:10" ht="20.25" x14ac:dyDescent="0.3">
      <c r="B6" s="241" t="s">
        <v>80</v>
      </c>
      <c r="C6" s="241"/>
      <c r="D6" s="241"/>
      <c r="E6" s="241"/>
      <c r="F6" s="241"/>
      <c r="G6" s="241"/>
      <c r="H6" s="241"/>
      <c r="I6" s="241"/>
    </row>
    <row r="7" spans="1:10" ht="20.25" x14ac:dyDescent="0.3">
      <c r="B7" s="241" t="s">
        <v>81</v>
      </c>
      <c r="C7" s="241"/>
      <c r="D7" s="241"/>
      <c r="E7" s="241"/>
      <c r="F7" s="241"/>
      <c r="G7" s="241"/>
      <c r="H7" s="241"/>
      <c r="I7" s="241"/>
    </row>
    <row r="8" spans="1:10" ht="18.75" x14ac:dyDescent="0.3">
      <c r="B8" s="235" t="s">
        <v>36</v>
      </c>
      <c r="C8" s="235"/>
      <c r="D8" s="235"/>
      <c r="E8" s="235"/>
      <c r="F8" s="235"/>
      <c r="G8" s="235"/>
      <c r="H8" s="235"/>
      <c r="I8" s="235"/>
    </row>
    <row r="9" spans="1:10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0" ht="18.75" x14ac:dyDescent="0.3">
      <c r="A10" s="29" t="s">
        <v>6</v>
      </c>
      <c r="B10" s="242" t="s">
        <v>1</v>
      </c>
      <c r="C10" s="242"/>
      <c r="D10" s="242"/>
      <c r="E10" s="242"/>
      <c r="F10" s="242"/>
      <c r="G10" s="242"/>
      <c r="H10" s="242"/>
      <c r="I10" s="16" t="s">
        <v>2</v>
      </c>
    </row>
    <row r="11" spans="1:10" ht="18.75" x14ac:dyDescent="0.3">
      <c r="A11" s="32" t="s">
        <v>40</v>
      </c>
      <c r="B11" s="243" t="s">
        <v>46</v>
      </c>
      <c r="C11" s="243"/>
      <c r="D11" s="243"/>
      <c r="E11" s="243"/>
      <c r="F11" s="243"/>
      <c r="G11" s="243"/>
      <c r="H11" s="243"/>
      <c r="I11" s="5">
        <v>0</v>
      </c>
    </row>
    <row r="12" spans="1:10" ht="18.75" x14ac:dyDescent="0.3">
      <c r="A12" s="32" t="s">
        <v>41</v>
      </c>
      <c r="B12" s="246" t="s">
        <v>47</v>
      </c>
      <c r="C12" s="247"/>
      <c r="D12" s="247"/>
      <c r="E12" s="247"/>
      <c r="F12" s="247"/>
      <c r="G12" s="247"/>
      <c r="H12" s="248"/>
      <c r="I12" s="5">
        <f>I13</f>
        <v>148035000</v>
      </c>
      <c r="J12" s="1" t="s">
        <v>66</v>
      </c>
    </row>
    <row r="13" spans="1:10" ht="18.75" x14ac:dyDescent="0.3">
      <c r="A13" s="32">
        <v>1</v>
      </c>
      <c r="B13" s="246" t="s">
        <v>48</v>
      </c>
      <c r="C13" s="247"/>
      <c r="D13" s="247"/>
      <c r="E13" s="247"/>
      <c r="F13" s="247"/>
      <c r="G13" s="247"/>
      <c r="H13" s="248"/>
      <c r="I13" s="5">
        <f>I14+I20</f>
        <v>148035000</v>
      </c>
    </row>
    <row r="14" spans="1:10" s="27" customFormat="1" ht="19.5" x14ac:dyDescent="0.35">
      <c r="A14" s="30" t="s">
        <v>42</v>
      </c>
      <c r="B14" s="244" t="s">
        <v>49</v>
      </c>
      <c r="C14" s="244"/>
      <c r="D14" s="244"/>
      <c r="E14" s="244"/>
      <c r="F14" s="244"/>
      <c r="G14" s="244"/>
      <c r="H14" s="244"/>
      <c r="I14" s="26">
        <f>I15+I17</f>
        <v>48000000</v>
      </c>
    </row>
    <row r="15" spans="1:10" s="25" customFormat="1" ht="18.75" x14ac:dyDescent="0.3">
      <c r="A15" s="31" t="s">
        <v>38</v>
      </c>
      <c r="B15" s="249" t="s">
        <v>50</v>
      </c>
      <c r="C15" s="250"/>
      <c r="D15" s="250"/>
      <c r="E15" s="250"/>
      <c r="F15" s="250"/>
      <c r="G15" s="250"/>
      <c r="H15" s="251"/>
      <c r="I15" s="24">
        <f>SUM(I16)</f>
        <v>0</v>
      </c>
    </row>
    <row r="16" spans="1:10" ht="18.75" x14ac:dyDescent="0.3">
      <c r="A16" s="29"/>
      <c r="B16" s="245" t="s">
        <v>37</v>
      </c>
      <c r="C16" s="245"/>
      <c r="D16" s="245"/>
      <c r="E16" s="245"/>
      <c r="F16" s="245"/>
      <c r="G16" s="245"/>
      <c r="H16" s="245"/>
      <c r="I16" s="6">
        <v>0</v>
      </c>
    </row>
    <row r="17" spans="1:9" s="25" customFormat="1" ht="19.5" x14ac:dyDescent="0.35">
      <c r="A17" s="31" t="s">
        <v>43</v>
      </c>
      <c r="B17" s="240" t="s">
        <v>51</v>
      </c>
      <c r="C17" s="240"/>
      <c r="D17" s="240"/>
      <c r="E17" s="240"/>
      <c r="F17" s="240"/>
      <c r="G17" s="240"/>
      <c r="H17" s="240"/>
      <c r="I17" s="26">
        <f>SUM(I18:I19)</f>
        <v>48000000</v>
      </c>
    </row>
    <row r="18" spans="1:9" ht="18.75" x14ac:dyDescent="0.3">
      <c r="A18" s="29"/>
      <c r="B18" s="245" t="s">
        <v>90</v>
      </c>
      <c r="C18" s="245"/>
      <c r="D18" s="245"/>
      <c r="E18" s="245"/>
      <c r="F18" s="245"/>
      <c r="G18" s="245"/>
      <c r="H18" s="245"/>
      <c r="I18" s="6">
        <v>48000000</v>
      </c>
    </row>
    <row r="19" spans="1:9" ht="18.75" x14ac:dyDescent="0.3">
      <c r="A19" s="29"/>
      <c r="B19" s="245" t="s">
        <v>39</v>
      </c>
      <c r="C19" s="245"/>
      <c r="D19" s="245"/>
      <c r="E19" s="245"/>
      <c r="F19" s="245"/>
      <c r="G19" s="245"/>
      <c r="H19" s="245"/>
      <c r="I19" s="6">
        <v>0</v>
      </c>
    </row>
    <row r="20" spans="1:9" s="27" customFormat="1" ht="19.5" x14ac:dyDescent="0.35">
      <c r="A20" s="30" t="s">
        <v>44</v>
      </c>
      <c r="B20" s="244" t="s">
        <v>109</v>
      </c>
      <c r="C20" s="244"/>
      <c r="D20" s="244"/>
      <c r="E20" s="244"/>
      <c r="F20" s="244"/>
      <c r="G20" s="244"/>
      <c r="H20" s="244"/>
      <c r="I20" s="26">
        <f>I21+I24+I27+I28+I29+I30</f>
        <v>100035000</v>
      </c>
    </row>
    <row r="21" spans="1:9" ht="18.75" x14ac:dyDescent="0.3">
      <c r="A21" s="31" t="s">
        <v>45</v>
      </c>
      <c r="B21" s="249" t="s">
        <v>50</v>
      </c>
      <c r="C21" s="250"/>
      <c r="D21" s="250"/>
      <c r="E21" s="250"/>
      <c r="F21" s="250"/>
      <c r="G21" s="250"/>
      <c r="H21" s="251"/>
      <c r="I21" s="24">
        <f>SUM(I22)</f>
        <v>100035000</v>
      </c>
    </row>
    <row r="22" spans="1:9" ht="18.75" x14ac:dyDescent="0.3">
      <c r="A22" s="29"/>
      <c r="B22" s="245" t="s">
        <v>37</v>
      </c>
      <c r="C22" s="245"/>
      <c r="D22" s="245"/>
      <c r="E22" s="245"/>
      <c r="F22" s="245"/>
      <c r="G22" s="245"/>
      <c r="H22" s="245"/>
      <c r="I22" s="6">
        <v>100035000</v>
      </c>
    </row>
    <row r="23" spans="1:9" ht="18.75" x14ac:dyDescent="0.3">
      <c r="A23" s="29"/>
      <c r="B23" s="252"/>
      <c r="C23" s="253"/>
      <c r="D23" s="253"/>
      <c r="E23" s="253"/>
      <c r="F23" s="253"/>
      <c r="G23" s="253"/>
      <c r="H23" s="254"/>
      <c r="I23" s="7">
        <v>0</v>
      </c>
    </row>
    <row r="24" spans="1:9" ht="18.75" x14ac:dyDescent="0.3">
      <c r="A24" s="29"/>
      <c r="B24" s="252"/>
      <c r="C24" s="253"/>
      <c r="D24" s="253"/>
      <c r="E24" s="253"/>
      <c r="F24" s="253"/>
      <c r="G24" s="253"/>
      <c r="H24" s="254"/>
      <c r="I24" s="7">
        <f>SUM(I25:I26)</f>
        <v>0</v>
      </c>
    </row>
    <row r="25" spans="1:9" ht="18.75" x14ac:dyDescent="0.3">
      <c r="A25" s="29"/>
      <c r="B25" s="255"/>
      <c r="C25" s="255"/>
      <c r="D25" s="255"/>
      <c r="E25" s="255"/>
      <c r="F25" s="255"/>
      <c r="G25" s="255"/>
      <c r="H25" s="255"/>
      <c r="I25" s="7">
        <v>0</v>
      </c>
    </row>
    <row r="26" spans="1:9" ht="18.75" x14ac:dyDescent="0.3">
      <c r="A26" s="29"/>
      <c r="B26" s="252"/>
      <c r="C26" s="253"/>
      <c r="D26" s="253"/>
      <c r="E26" s="253"/>
      <c r="F26" s="253"/>
      <c r="G26" s="253"/>
      <c r="H26" s="254"/>
      <c r="I26" s="7">
        <v>0</v>
      </c>
    </row>
    <row r="27" spans="1:9" ht="18.75" x14ac:dyDescent="0.3">
      <c r="A27" s="29"/>
      <c r="B27" s="255"/>
      <c r="C27" s="255"/>
      <c r="D27" s="255"/>
      <c r="E27" s="255"/>
      <c r="F27" s="255"/>
      <c r="G27" s="255"/>
      <c r="H27" s="255"/>
      <c r="I27" s="7">
        <v>0</v>
      </c>
    </row>
    <row r="28" spans="1:9" ht="18.75" x14ac:dyDescent="0.3">
      <c r="A28" s="29"/>
      <c r="B28" s="252"/>
      <c r="C28" s="253"/>
      <c r="D28" s="253"/>
      <c r="E28" s="253"/>
      <c r="F28" s="253"/>
      <c r="G28" s="253"/>
      <c r="H28" s="254"/>
      <c r="I28" s="7">
        <f>I19</f>
        <v>0</v>
      </c>
    </row>
    <row r="29" spans="1:9" ht="18.75" x14ac:dyDescent="0.3">
      <c r="A29" s="29"/>
      <c r="B29" s="252"/>
      <c r="C29" s="253"/>
      <c r="D29" s="253"/>
      <c r="E29" s="253"/>
      <c r="F29" s="253"/>
      <c r="G29" s="253"/>
      <c r="H29" s="254"/>
      <c r="I29" s="7">
        <v>0</v>
      </c>
    </row>
    <row r="30" spans="1:9" ht="18.75" x14ac:dyDescent="0.3">
      <c r="A30" s="29"/>
      <c r="B30" s="257"/>
      <c r="C30" s="257"/>
      <c r="D30" s="257"/>
      <c r="E30" s="257"/>
      <c r="F30" s="257"/>
      <c r="G30" s="257"/>
      <c r="H30" s="257"/>
      <c r="I30" s="7">
        <f>SUM(I31:I34)</f>
        <v>0</v>
      </c>
    </row>
    <row r="31" spans="1:9" ht="18.75" x14ac:dyDescent="0.3">
      <c r="A31" s="29"/>
      <c r="B31" s="257"/>
      <c r="C31" s="257"/>
      <c r="D31" s="257"/>
      <c r="E31" s="257"/>
      <c r="F31" s="257"/>
      <c r="G31" s="257"/>
      <c r="H31" s="257"/>
      <c r="I31" s="7">
        <v>0</v>
      </c>
    </row>
    <row r="32" spans="1:9" ht="18.75" x14ac:dyDescent="0.3">
      <c r="A32" s="29"/>
      <c r="B32" s="257"/>
      <c r="C32" s="257"/>
      <c r="D32" s="257"/>
      <c r="E32" s="257"/>
      <c r="F32" s="257"/>
      <c r="G32" s="257"/>
      <c r="H32" s="257"/>
      <c r="I32" s="7">
        <v>0</v>
      </c>
    </row>
    <row r="33" spans="1:9" ht="18.75" x14ac:dyDescent="0.3">
      <c r="A33" s="29"/>
      <c r="B33" s="255"/>
      <c r="C33" s="255"/>
      <c r="D33" s="255"/>
      <c r="E33" s="255"/>
      <c r="F33" s="255"/>
      <c r="G33" s="255"/>
      <c r="H33" s="255"/>
      <c r="I33" s="7"/>
    </row>
    <row r="34" spans="1:9" ht="18.75" x14ac:dyDescent="0.3">
      <c r="A34" s="29"/>
      <c r="B34" s="255"/>
      <c r="C34" s="255"/>
      <c r="D34" s="255"/>
      <c r="E34" s="255"/>
      <c r="F34" s="255"/>
      <c r="G34" s="255"/>
      <c r="H34" s="255"/>
      <c r="I34" s="7"/>
    </row>
    <row r="35" spans="1:9" x14ac:dyDescent="0.2">
      <c r="A35" s="256" t="s">
        <v>32</v>
      </c>
      <c r="B35" s="256"/>
    </row>
    <row r="36" spans="1:9" ht="31.5" customHeight="1" x14ac:dyDescent="0.2">
      <c r="A36" s="238" t="s">
        <v>64</v>
      </c>
      <c r="B36" s="238"/>
      <c r="C36" s="238"/>
      <c r="D36" s="238"/>
      <c r="E36" s="238"/>
      <c r="F36" s="238"/>
      <c r="G36" s="238"/>
      <c r="H36" s="238"/>
      <c r="I36" s="238"/>
    </row>
  </sheetData>
  <mergeCells count="35">
    <mergeCell ref="B6:I6"/>
    <mergeCell ref="A1:I1"/>
    <mergeCell ref="B2:I2"/>
    <mergeCell ref="B3:I3"/>
    <mergeCell ref="B4:I4"/>
    <mergeCell ref="B5:I5"/>
    <mergeCell ref="B19:H19"/>
    <mergeCell ref="B7:I7"/>
    <mergeCell ref="B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31:H31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2:H32"/>
    <mergeCell ref="B33:H33"/>
    <mergeCell ref="B34:H34"/>
    <mergeCell ref="A35:B35"/>
    <mergeCell ref="A36:I36"/>
  </mergeCells>
  <pageMargins left="0.2" right="0.2" top="0.5" bottom="0.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topLeftCell="A4" workbookViewId="0">
      <selection activeCell="M32" sqref="M32"/>
    </sheetView>
  </sheetViews>
  <sheetFormatPr defaultRowHeight="15" x14ac:dyDescent="0.2"/>
  <cols>
    <col min="1" max="1" width="9.140625" style="28"/>
    <col min="2" max="7" width="9.140625" style="1"/>
    <col min="8" max="8" width="17.85546875" style="1" customWidth="1"/>
    <col min="9" max="9" width="29.28515625" style="1" customWidth="1"/>
    <col min="10" max="10" width="9.140625" style="1"/>
    <col min="11" max="11" width="16.42578125" style="33" customWidth="1"/>
    <col min="12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1" ht="18.75" customHeight="1" x14ac:dyDescent="0.25">
      <c r="A1" s="239" t="s">
        <v>82</v>
      </c>
      <c r="B1" s="239"/>
      <c r="C1" s="239"/>
      <c r="D1" s="239"/>
      <c r="E1" s="239"/>
      <c r="F1" s="239"/>
      <c r="G1" s="239"/>
      <c r="H1" s="239"/>
      <c r="I1" s="239"/>
    </row>
    <row r="2" spans="1:11" ht="20.25" x14ac:dyDescent="0.3">
      <c r="B2" s="241" t="s">
        <v>29</v>
      </c>
      <c r="C2" s="241"/>
      <c r="D2" s="241"/>
      <c r="E2" s="241"/>
      <c r="F2" s="241"/>
      <c r="G2" s="241"/>
      <c r="H2" s="241"/>
      <c r="I2" s="241"/>
    </row>
    <row r="3" spans="1:11" ht="18.75" x14ac:dyDescent="0.3">
      <c r="B3" s="234" t="s">
        <v>107</v>
      </c>
      <c r="C3" s="234"/>
      <c r="D3" s="234"/>
      <c r="E3" s="234"/>
      <c r="F3" s="234"/>
      <c r="G3" s="234"/>
      <c r="H3" s="234"/>
      <c r="I3" s="234"/>
    </row>
    <row r="4" spans="1:11" ht="18.75" x14ac:dyDescent="0.3">
      <c r="B4" s="234" t="s">
        <v>31</v>
      </c>
      <c r="C4" s="234"/>
      <c r="D4" s="234"/>
      <c r="E4" s="234"/>
      <c r="F4" s="234"/>
      <c r="G4" s="234"/>
      <c r="H4" s="234"/>
      <c r="I4" s="234"/>
    </row>
    <row r="5" spans="1:11" ht="18.75" x14ac:dyDescent="0.3">
      <c r="B5" s="235" t="s">
        <v>34</v>
      </c>
      <c r="C5" s="235"/>
      <c r="D5" s="235"/>
      <c r="E5" s="235"/>
      <c r="F5" s="235"/>
      <c r="G5" s="235"/>
      <c r="H5" s="235"/>
      <c r="I5" s="235"/>
    </row>
    <row r="6" spans="1:11" ht="20.25" x14ac:dyDescent="0.3">
      <c r="B6" s="241" t="s">
        <v>83</v>
      </c>
      <c r="C6" s="241"/>
      <c r="D6" s="241"/>
      <c r="E6" s="241"/>
      <c r="F6" s="241"/>
      <c r="G6" s="241"/>
      <c r="H6" s="241"/>
      <c r="I6" s="241"/>
    </row>
    <row r="7" spans="1:11" ht="20.25" x14ac:dyDescent="0.3">
      <c r="B7" s="241" t="s">
        <v>84</v>
      </c>
      <c r="C7" s="241"/>
      <c r="D7" s="241"/>
      <c r="E7" s="241"/>
      <c r="F7" s="241"/>
      <c r="G7" s="241"/>
      <c r="H7" s="241"/>
      <c r="I7" s="241"/>
    </row>
    <row r="8" spans="1:11" ht="18.75" x14ac:dyDescent="0.3">
      <c r="B8" s="235" t="s">
        <v>36</v>
      </c>
      <c r="C8" s="235"/>
      <c r="D8" s="235"/>
      <c r="E8" s="235"/>
      <c r="F8" s="235"/>
      <c r="G8" s="235"/>
      <c r="H8" s="235"/>
      <c r="I8" s="235"/>
    </row>
    <row r="9" spans="1:11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1" ht="18.75" x14ac:dyDescent="0.3">
      <c r="A10" s="29" t="s">
        <v>6</v>
      </c>
      <c r="B10" s="242" t="s">
        <v>1</v>
      </c>
      <c r="C10" s="242"/>
      <c r="D10" s="242"/>
      <c r="E10" s="242"/>
      <c r="F10" s="242"/>
      <c r="G10" s="242"/>
      <c r="H10" s="242"/>
      <c r="I10" s="16" t="s">
        <v>2</v>
      </c>
    </row>
    <row r="11" spans="1:11" ht="18.75" x14ac:dyDescent="0.3">
      <c r="A11" s="32" t="s">
        <v>40</v>
      </c>
      <c r="B11" s="243" t="s">
        <v>46</v>
      </c>
      <c r="C11" s="243"/>
      <c r="D11" s="243"/>
      <c r="E11" s="243"/>
      <c r="F11" s="243"/>
      <c r="G11" s="243"/>
      <c r="H11" s="243"/>
      <c r="I11" s="5">
        <v>0</v>
      </c>
    </row>
    <row r="12" spans="1:11" ht="18.75" x14ac:dyDescent="0.3">
      <c r="A12" s="32" t="s">
        <v>41</v>
      </c>
      <c r="B12" s="246" t="s">
        <v>47</v>
      </c>
      <c r="C12" s="247"/>
      <c r="D12" s="247"/>
      <c r="E12" s="247"/>
      <c r="F12" s="247"/>
      <c r="G12" s="247"/>
      <c r="H12" s="248"/>
      <c r="I12" s="5">
        <f>I13</f>
        <v>1439307736</v>
      </c>
      <c r="J12" s="1" t="s">
        <v>66</v>
      </c>
      <c r="K12" s="33">
        <v>1323991600</v>
      </c>
    </row>
    <row r="13" spans="1:11" ht="18.75" x14ac:dyDescent="0.3">
      <c r="A13" s="32">
        <v>1</v>
      </c>
      <c r="B13" s="246" t="s">
        <v>48</v>
      </c>
      <c r="C13" s="247"/>
      <c r="D13" s="247"/>
      <c r="E13" s="247"/>
      <c r="F13" s="247"/>
      <c r="G13" s="247"/>
      <c r="H13" s="248"/>
      <c r="I13" s="5">
        <f>I14+I21</f>
        <v>1439307736</v>
      </c>
    </row>
    <row r="14" spans="1:11" s="27" customFormat="1" ht="19.5" x14ac:dyDescent="0.35">
      <c r="A14" s="30" t="s">
        <v>42</v>
      </c>
      <c r="B14" s="244" t="s">
        <v>49</v>
      </c>
      <c r="C14" s="244"/>
      <c r="D14" s="244"/>
      <c r="E14" s="244"/>
      <c r="F14" s="244"/>
      <c r="G14" s="244"/>
      <c r="H14" s="244"/>
      <c r="I14" s="26">
        <f>I15+I18</f>
        <v>260000000</v>
      </c>
      <c r="K14" s="35"/>
    </row>
    <row r="15" spans="1:11" s="25" customFormat="1" ht="18.75" x14ac:dyDescent="0.3">
      <c r="A15" s="31" t="s">
        <v>38</v>
      </c>
      <c r="B15" s="249" t="s">
        <v>50</v>
      </c>
      <c r="C15" s="250"/>
      <c r="D15" s="250"/>
      <c r="E15" s="250"/>
      <c r="F15" s="250"/>
      <c r="G15" s="250"/>
      <c r="H15" s="251"/>
      <c r="I15" s="24">
        <f>SUM(I16:I17)</f>
        <v>0</v>
      </c>
      <c r="K15" s="34"/>
    </row>
    <row r="16" spans="1:11" ht="18.75" x14ac:dyDescent="0.3">
      <c r="A16" s="29"/>
      <c r="B16" s="245" t="s">
        <v>37</v>
      </c>
      <c r="C16" s="245"/>
      <c r="D16" s="245"/>
      <c r="E16" s="245"/>
      <c r="F16" s="245"/>
      <c r="G16" s="245"/>
      <c r="H16" s="245"/>
      <c r="I16" s="6">
        <v>0</v>
      </c>
    </row>
    <row r="17" spans="1:11" ht="18.75" x14ac:dyDescent="0.3">
      <c r="A17" s="29"/>
      <c r="B17" s="245" t="s">
        <v>101</v>
      </c>
      <c r="C17" s="245"/>
      <c r="D17" s="245"/>
      <c r="E17" s="245"/>
      <c r="F17" s="245"/>
      <c r="G17" s="245"/>
      <c r="H17" s="245"/>
      <c r="I17" s="6">
        <v>0</v>
      </c>
    </row>
    <row r="18" spans="1:11" s="25" customFormat="1" ht="19.5" x14ac:dyDescent="0.35">
      <c r="A18" s="31" t="s">
        <v>43</v>
      </c>
      <c r="B18" s="240" t="s">
        <v>51</v>
      </c>
      <c r="C18" s="240"/>
      <c r="D18" s="240"/>
      <c r="E18" s="240"/>
      <c r="F18" s="240"/>
      <c r="G18" s="240"/>
      <c r="H18" s="240"/>
      <c r="I18" s="26">
        <f>SUM(I19:I20)</f>
        <v>260000000</v>
      </c>
      <c r="K18" s="34"/>
    </row>
    <row r="19" spans="1:11" ht="18.75" x14ac:dyDescent="0.3">
      <c r="A19" s="29"/>
      <c r="B19" s="245" t="s">
        <v>91</v>
      </c>
      <c r="C19" s="245"/>
      <c r="D19" s="245"/>
      <c r="E19" s="245"/>
      <c r="F19" s="245"/>
      <c r="G19" s="245"/>
      <c r="H19" s="245"/>
      <c r="I19" s="6">
        <v>260000000</v>
      </c>
    </row>
    <row r="20" spans="1:11" ht="18.75" x14ac:dyDescent="0.3">
      <c r="A20" s="29"/>
      <c r="B20" s="245" t="s">
        <v>39</v>
      </c>
      <c r="C20" s="245"/>
      <c r="D20" s="245"/>
      <c r="E20" s="245"/>
      <c r="F20" s="245"/>
      <c r="G20" s="245"/>
      <c r="H20" s="245"/>
      <c r="I20" s="6">
        <v>0</v>
      </c>
    </row>
    <row r="21" spans="1:11" s="27" customFormat="1" ht="19.5" x14ac:dyDescent="0.35">
      <c r="A21" s="30" t="s">
        <v>44</v>
      </c>
      <c r="B21" s="244" t="s">
        <v>52</v>
      </c>
      <c r="C21" s="244"/>
      <c r="D21" s="244"/>
      <c r="E21" s="244"/>
      <c r="F21" s="244"/>
      <c r="G21" s="244"/>
      <c r="H21" s="244"/>
      <c r="I21" s="26">
        <f>I22+I25+I28+I29</f>
        <v>1179307736</v>
      </c>
      <c r="K21" s="35"/>
    </row>
    <row r="22" spans="1:11" s="27" customFormat="1" ht="18.75" x14ac:dyDescent="0.3">
      <c r="A22" s="31" t="s">
        <v>45</v>
      </c>
      <c r="B22" s="249" t="s">
        <v>50</v>
      </c>
      <c r="C22" s="250"/>
      <c r="D22" s="250"/>
      <c r="E22" s="250"/>
      <c r="F22" s="250"/>
      <c r="G22" s="250"/>
      <c r="H22" s="251"/>
      <c r="I22" s="24">
        <f>SUM(I23:I24)</f>
        <v>839639736</v>
      </c>
      <c r="K22" s="35"/>
    </row>
    <row r="23" spans="1:11" s="27" customFormat="1" ht="18.75" x14ac:dyDescent="0.3">
      <c r="A23" s="29"/>
      <c r="B23" s="245" t="s">
        <v>37</v>
      </c>
      <c r="C23" s="245"/>
      <c r="D23" s="245"/>
      <c r="E23" s="245"/>
      <c r="F23" s="245"/>
      <c r="G23" s="245"/>
      <c r="H23" s="245"/>
      <c r="I23" s="6">
        <v>724323600</v>
      </c>
      <c r="K23" s="35"/>
    </row>
    <row r="24" spans="1:11" s="27" customFormat="1" ht="18.75" x14ac:dyDescent="0.3">
      <c r="A24" s="29"/>
      <c r="B24" s="245" t="s">
        <v>101</v>
      </c>
      <c r="C24" s="245"/>
      <c r="D24" s="245"/>
      <c r="E24" s="245"/>
      <c r="F24" s="245"/>
      <c r="G24" s="245"/>
      <c r="H24" s="245"/>
      <c r="I24" s="6">
        <v>115316136</v>
      </c>
      <c r="K24" s="35"/>
    </row>
    <row r="25" spans="1:11" ht="18.75" x14ac:dyDescent="0.3">
      <c r="A25" s="29" t="s">
        <v>56</v>
      </c>
      <c r="B25" s="245" t="s">
        <v>85</v>
      </c>
      <c r="C25" s="245"/>
      <c r="D25" s="245"/>
      <c r="E25" s="245"/>
      <c r="F25" s="245"/>
      <c r="G25" s="245"/>
      <c r="H25" s="245"/>
      <c r="I25" s="6">
        <f>SUM(I26:I27)</f>
        <v>0</v>
      </c>
    </row>
    <row r="26" spans="1:11" ht="18.75" x14ac:dyDescent="0.3">
      <c r="A26" s="29"/>
      <c r="B26" s="255" t="s">
        <v>54</v>
      </c>
      <c r="C26" s="255"/>
      <c r="D26" s="255"/>
      <c r="E26" s="255"/>
      <c r="F26" s="255"/>
      <c r="G26" s="255"/>
      <c r="H26" s="255"/>
      <c r="I26" s="7">
        <v>0</v>
      </c>
    </row>
    <row r="27" spans="1:11" ht="18.75" x14ac:dyDescent="0.3">
      <c r="A27" s="29"/>
      <c r="B27" s="252" t="s">
        <v>55</v>
      </c>
      <c r="C27" s="253"/>
      <c r="D27" s="253"/>
      <c r="E27" s="253"/>
      <c r="F27" s="253"/>
      <c r="G27" s="253"/>
      <c r="H27" s="254"/>
      <c r="I27" s="7">
        <v>0</v>
      </c>
    </row>
    <row r="28" spans="1:11" ht="18.75" x14ac:dyDescent="0.3">
      <c r="A28" s="29" t="s">
        <v>58</v>
      </c>
      <c r="B28" s="252" t="s">
        <v>86</v>
      </c>
      <c r="C28" s="253"/>
      <c r="D28" s="253"/>
      <c r="E28" s="253"/>
      <c r="F28" s="253"/>
      <c r="G28" s="253"/>
      <c r="H28" s="254"/>
      <c r="I28" s="7">
        <v>277000000</v>
      </c>
    </row>
    <row r="29" spans="1:11" ht="18.75" x14ac:dyDescent="0.3">
      <c r="A29" s="29" t="s">
        <v>59</v>
      </c>
      <c r="B29" s="255" t="s">
        <v>92</v>
      </c>
      <c r="C29" s="255"/>
      <c r="D29" s="255"/>
      <c r="E29" s="255"/>
      <c r="F29" s="255"/>
      <c r="G29" s="255"/>
      <c r="H29" s="255"/>
      <c r="I29" s="7">
        <v>62668000</v>
      </c>
    </row>
    <row r="30" spans="1:11" ht="18.75" x14ac:dyDescent="0.3">
      <c r="A30" s="29"/>
      <c r="B30" s="252"/>
      <c r="C30" s="253"/>
      <c r="D30" s="253"/>
      <c r="E30" s="253"/>
      <c r="F30" s="253"/>
      <c r="G30" s="253"/>
      <c r="H30" s="254"/>
      <c r="I30" s="7">
        <v>0</v>
      </c>
    </row>
    <row r="31" spans="1:11" ht="18.75" x14ac:dyDescent="0.3">
      <c r="A31" s="29"/>
      <c r="B31" s="255"/>
      <c r="C31" s="255"/>
      <c r="D31" s="255"/>
      <c r="E31" s="255"/>
      <c r="F31" s="255"/>
      <c r="G31" s="255"/>
      <c r="H31" s="255"/>
      <c r="I31" s="7">
        <v>0</v>
      </c>
    </row>
    <row r="32" spans="1:11" ht="18.75" x14ac:dyDescent="0.3">
      <c r="A32" s="29"/>
      <c r="B32" s="252"/>
      <c r="C32" s="253"/>
      <c r="D32" s="253"/>
      <c r="E32" s="253"/>
      <c r="F32" s="253"/>
      <c r="G32" s="253"/>
      <c r="H32" s="254"/>
      <c r="I32" s="7">
        <f>I20</f>
        <v>0</v>
      </c>
    </row>
    <row r="33" spans="1:9" ht="18.75" x14ac:dyDescent="0.3">
      <c r="A33" s="29"/>
      <c r="B33" s="252"/>
      <c r="C33" s="253"/>
      <c r="D33" s="253"/>
      <c r="E33" s="253"/>
      <c r="F33" s="253"/>
      <c r="G33" s="253"/>
      <c r="H33" s="254"/>
      <c r="I33" s="7">
        <v>0</v>
      </c>
    </row>
    <row r="34" spans="1:9" ht="18.75" x14ac:dyDescent="0.3">
      <c r="A34" s="29"/>
      <c r="B34" s="257"/>
      <c r="C34" s="257"/>
      <c r="D34" s="257"/>
      <c r="E34" s="257"/>
      <c r="F34" s="257"/>
      <c r="G34" s="257"/>
      <c r="H34" s="257"/>
      <c r="I34" s="7">
        <f>SUM(I35:I35)</f>
        <v>0</v>
      </c>
    </row>
    <row r="35" spans="1:9" ht="18.75" x14ac:dyDescent="0.3">
      <c r="A35" s="29"/>
      <c r="B35" s="258"/>
      <c r="C35" s="259"/>
      <c r="D35" s="259"/>
      <c r="E35" s="259"/>
      <c r="F35" s="259"/>
      <c r="G35" s="259"/>
      <c r="H35" s="260"/>
      <c r="I35" s="7">
        <v>0</v>
      </c>
    </row>
    <row r="36" spans="1:9" x14ac:dyDescent="0.2">
      <c r="A36" s="256" t="s">
        <v>32</v>
      </c>
      <c r="B36" s="256"/>
    </row>
    <row r="37" spans="1:9" ht="31.5" customHeight="1" x14ac:dyDescent="0.2">
      <c r="A37" s="238" t="s">
        <v>64</v>
      </c>
      <c r="B37" s="238"/>
      <c r="C37" s="238"/>
      <c r="D37" s="238"/>
      <c r="E37" s="238"/>
      <c r="F37" s="238"/>
      <c r="G37" s="238"/>
      <c r="H37" s="238"/>
      <c r="I37" s="238"/>
    </row>
  </sheetData>
  <mergeCells count="36">
    <mergeCell ref="B6:I6"/>
    <mergeCell ref="A1:I1"/>
    <mergeCell ref="B2:I2"/>
    <mergeCell ref="B3:I3"/>
    <mergeCell ref="B4:I4"/>
    <mergeCell ref="B5:I5"/>
    <mergeCell ref="B24:H24"/>
    <mergeCell ref="B20:H20"/>
    <mergeCell ref="B7:I7"/>
    <mergeCell ref="B8:I8"/>
    <mergeCell ref="B10:H10"/>
    <mergeCell ref="B11:H11"/>
    <mergeCell ref="B12:H12"/>
    <mergeCell ref="B13:H13"/>
    <mergeCell ref="B14:H14"/>
    <mergeCell ref="B15:H15"/>
    <mergeCell ref="B16:H16"/>
    <mergeCell ref="B18:H18"/>
    <mergeCell ref="B19:H19"/>
    <mergeCell ref="B17:H17"/>
    <mergeCell ref="A36:B36"/>
    <mergeCell ref="A37:I37"/>
    <mergeCell ref="B35:H35"/>
    <mergeCell ref="B21:H21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22:H22"/>
    <mergeCell ref="B23:H23"/>
  </mergeCells>
  <pageMargins left="0.2" right="0.2" top="0.5" bottom="0.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workbookViewId="0">
      <selection activeCell="K32" sqref="K32"/>
    </sheetView>
  </sheetViews>
  <sheetFormatPr defaultRowHeight="15" x14ac:dyDescent="0.2"/>
  <cols>
    <col min="1" max="1" width="9.140625" style="28"/>
    <col min="2" max="7" width="9.140625" style="1"/>
    <col min="8" max="8" width="17.85546875" style="1" customWidth="1"/>
    <col min="9" max="9" width="29.85546875" style="1" customWidth="1"/>
    <col min="10" max="10" width="9.140625" style="1"/>
    <col min="11" max="11" width="16" style="33" customWidth="1"/>
    <col min="12" max="263" width="9.140625" style="1"/>
    <col min="264" max="264" width="24.5703125" style="1" customWidth="1"/>
    <col min="265" max="265" width="25" style="1" customWidth="1"/>
    <col min="266" max="519" width="9.140625" style="1"/>
    <col min="520" max="520" width="24.5703125" style="1" customWidth="1"/>
    <col min="521" max="521" width="25" style="1" customWidth="1"/>
    <col min="522" max="775" width="9.140625" style="1"/>
    <col min="776" max="776" width="24.5703125" style="1" customWidth="1"/>
    <col min="777" max="777" width="25" style="1" customWidth="1"/>
    <col min="778" max="1031" width="9.140625" style="1"/>
    <col min="1032" max="1032" width="24.5703125" style="1" customWidth="1"/>
    <col min="1033" max="1033" width="25" style="1" customWidth="1"/>
    <col min="1034" max="1287" width="9.140625" style="1"/>
    <col min="1288" max="1288" width="24.5703125" style="1" customWidth="1"/>
    <col min="1289" max="1289" width="25" style="1" customWidth="1"/>
    <col min="1290" max="1543" width="9.140625" style="1"/>
    <col min="1544" max="1544" width="24.5703125" style="1" customWidth="1"/>
    <col min="1545" max="1545" width="25" style="1" customWidth="1"/>
    <col min="1546" max="1799" width="9.140625" style="1"/>
    <col min="1800" max="1800" width="24.5703125" style="1" customWidth="1"/>
    <col min="1801" max="1801" width="25" style="1" customWidth="1"/>
    <col min="1802" max="2055" width="9.140625" style="1"/>
    <col min="2056" max="2056" width="24.5703125" style="1" customWidth="1"/>
    <col min="2057" max="2057" width="25" style="1" customWidth="1"/>
    <col min="2058" max="2311" width="9.140625" style="1"/>
    <col min="2312" max="2312" width="24.5703125" style="1" customWidth="1"/>
    <col min="2313" max="2313" width="25" style="1" customWidth="1"/>
    <col min="2314" max="2567" width="9.140625" style="1"/>
    <col min="2568" max="2568" width="24.5703125" style="1" customWidth="1"/>
    <col min="2569" max="2569" width="25" style="1" customWidth="1"/>
    <col min="2570" max="2823" width="9.140625" style="1"/>
    <col min="2824" max="2824" width="24.5703125" style="1" customWidth="1"/>
    <col min="2825" max="2825" width="25" style="1" customWidth="1"/>
    <col min="2826" max="3079" width="9.140625" style="1"/>
    <col min="3080" max="3080" width="24.5703125" style="1" customWidth="1"/>
    <col min="3081" max="3081" width="25" style="1" customWidth="1"/>
    <col min="3082" max="3335" width="9.140625" style="1"/>
    <col min="3336" max="3336" width="24.5703125" style="1" customWidth="1"/>
    <col min="3337" max="3337" width="25" style="1" customWidth="1"/>
    <col min="3338" max="3591" width="9.140625" style="1"/>
    <col min="3592" max="3592" width="24.5703125" style="1" customWidth="1"/>
    <col min="3593" max="3593" width="25" style="1" customWidth="1"/>
    <col min="3594" max="3847" width="9.140625" style="1"/>
    <col min="3848" max="3848" width="24.5703125" style="1" customWidth="1"/>
    <col min="3849" max="3849" width="25" style="1" customWidth="1"/>
    <col min="3850" max="4103" width="9.140625" style="1"/>
    <col min="4104" max="4104" width="24.5703125" style="1" customWidth="1"/>
    <col min="4105" max="4105" width="25" style="1" customWidth="1"/>
    <col min="4106" max="4359" width="9.140625" style="1"/>
    <col min="4360" max="4360" width="24.5703125" style="1" customWidth="1"/>
    <col min="4361" max="4361" width="25" style="1" customWidth="1"/>
    <col min="4362" max="4615" width="9.140625" style="1"/>
    <col min="4616" max="4616" width="24.5703125" style="1" customWidth="1"/>
    <col min="4617" max="4617" width="25" style="1" customWidth="1"/>
    <col min="4618" max="4871" width="9.140625" style="1"/>
    <col min="4872" max="4872" width="24.5703125" style="1" customWidth="1"/>
    <col min="4873" max="4873" width="25" style="1" customWidth="1"/>
    <col min="4874" max="5127" width="9.140625" style="1"/>
    <col min="5128" max="5128" width="24.5703125" style="1" customWidth="1"/>
    <col min="5129" max="5129" width="25" style="1" customWidth="1"/>
    <col min="5130" max="5383" width="9.140625" style="1"/>
    <col min="5384" max="5384" width="24.5703125" style="1" customWidth="1"/>
    <col min="5385" max="5385" width="25" style="1" customWidth="1"/>
    <col min="5386" max="5639" width="9.140625" style="1"/>
    <col min="5640" max="5640" width="24.5703125" style="1" customWidth="1"/>
    <col min="5641" max="5641" width="25" style="1" customWidth="1"/>
    <col min="5642" max="5895" width="9.140625" style="1"/>
    <col min="5896" max="5896" width="24.5703125" style="1" customWidth="1"/>
    <col min="5897" max="5897" width="25" style="1" customWidth="1"/>
    <col min="5898" max="6151" width="9.140625" style="1"/>
    <col min="6152" max="6152" width="24.5703125" style="1" customWidth="1"/>
    <col min="6153" max="6153" width="25" style="1" customWidth="1"/>
    <col min="6154" max="6407" width="9.140625" style="1"/>
    <col min="6408" max="6408" width="24.5703125" style="1" customWidth="1"/>
    <col min="6409" max="6409" width="25" style="1" customWidth="1"/>
    <col min="6410" max="6663" width="9.140625" style="1"/>
    <col min="6664" max="6664" width="24.5703125" style="1" customWidth="1"/>
    <col min="6665" max="6665" width="25" style="1" customWidth="1"/>
    <col min="6666" max="6919" width="9.140625" style="1"/>
    <col min="6920" max="6920" width="24.5703125" style="1" customWidth="1"/>
    <col min="6921" max="6921" width="25" style="1" customWidth="1"/>
    <col min="6922" max="7175" width="9.140625" style="1"/>
    <col min="7176" max="7176" width="24.5703125" style="1" customWidth="1"/>
    <col min="7177" max="7177" width="25" style="1" customWidth="1"/>
    <col min="7178" max="7431" width="9.140625" style="1"/>
    <col min="7432" max="7432" width="24.5703125" style="1" customWidth="1"/>
    <col min="7433" max="7433" width="25" style="1" customWidth="1"/>
    <col min="7434" max="7687" width="9.140625" style="1"/>
    <col min="7688" max="7688" width="24.5703125" style="1" customWidth="1"/>
    <col min="7689" max="7689" width="25" style="1" customWidth="1"/>
    <col min="7690" max="7943" width="9.140625" style="1"/>
    <col min="7944" max="7944" width="24.5703125" style="1" customWidth="1"/>
    <col min="7945" max="7945" width="25" style="1" customWidth="1"/>
    <col min="7946" max="8199" width="9.140625" style="1"/>
    <col min="8200" max="8200" width="24.5703125" style="1" customWidth="1"/>
    <col min="8201" max="8201" width="25" style="1" customWidth="1"/>
    <col min="8202" max="8455" width="9.140625" style="1"/>
    <col min="8456" max="8456" width="24.5703125" style="1" customWidth="1"/>
    <col min="8457" max="8457" width="25" style="1" customWidth="1"/>
    <col min="8458" max="8711" width="9.140625" style="1"/>
    <col min="8712" max="8712" width="24.5703125" style="1" customWidth="1"/>
    <col min="8713" max="8713" width="25" style="1" customWidth="1"/>
    <col min="8714" max="8967" width="9.140625" style="1"/>
    <col min="8968" max="8968" width="24.5703125" style="1" customWidth="1"/>
    <col min="8969" max="8969" width="25" style="1" customWidth="1"/>
    <col min="8970" max="9223" width="9.140625" style="1"/>
    <col min="9224" max="9224" width="24.5703125" style="1" customWidth="1"/>
    <col min="9225" max="9225" width="25" style="1" customWidth="1"/>
    <col min="9226" max="9479" width="9.140625" style="1"/>
    <col min="9480" max="9480" width="24.5703125" style="1" customWidth="1"/>
    <col min="9481" max="9481" width="25" style="1" customWidth="1"/>
    <col min="9482" max="9735" width="9.140625" style="1"/>
    <col min="9736" max="9736" width="24.5703125" style="1" customWidth="1"/>
    <col min="9737" max="9737" width="25" style="1" customWidth="1"/>
    <col min="9738" max="9991" width="9.140625" style="1"/>
    <col min="9992" max="9992" width="24.5703125" style="1" customWidth="1"/>
    <col min="9993" max="9993" width="25" style="1" customWidth="1"/>
    <col min="9994" max="10247" width="9.140625" style="1"/>
    <col min="10248" max="10248" width="24.5703125" style="1" customWidth="1"/>
    <col min="10249" max="10249" width="25" style="1" customWidth="1"/>
    <col min="10250" max="10503" width="9.140625" style="1"/>
    <col min="10504" max="10504" width="24.5703125" style="1" customWidth="1"/>
    <col min="10505" max="10505" width="25" style="1" customWidth="1"/>
    <col min="10506" max="10759" width="9.140625" style="1"/>
    <col min="10760" max="10760" width="24.5703125" style="1" customWidth="1"/>
    <col min="10761" max="10761" width="25" style="1" customWidth="1"/>
    <col min="10762" max="11015" width="9.140625" style="1"/>
    <col min="11016" max="11016" width="24.5703125" style="1" customWidth="1"/>
    <col min="11017" max="11017" width="25" style="1" customWidth="1"/>
    <col min="11018" max="11271" width="9.140625" style="1"/>
    <col min="11272" max="11272" width="24.5703125" style="1" customWidth="1"/>
    <col min="11273" max="11273" width="25" style="1" customWidth="1"/>
    <col min="11274" max="11527" width="9.140625" style="1"/>
    <col min="11528" max="11528" width="24.5703125" style="1" customWidth="1"/>
    <col min="11529" max="11529" width="25" style="1" customWidth="1"/>
    <col min="11530" max="11783" width="9.140625" style="1"/>
    <col min="11784" max="11784" width="24.5703125" style="1" customWidth="1"/>
    <col min="11785" max="11785" width="25" style="1" customWidth="1"/>
    <col min="11786" max="12039" width="9.140625" style="1"/>
    <col min="12040" max="12040" width="24.5703125" style="1" customWidth="1"/>
    <col min="12041" max="12041" width="25" style="1" customWidth="1"/>
    <col min="12042" max="12295" width="9.140625" style="1"/>
    <col min="12296" max="12296" width="24.5703125" style="1" customWidth="1"/>
    <col min="12297" max="12297" width="25" style="1" customWidth="1"/>
    <col min="12298" max="12551" width="9.140625" style="1"/>
    <col min="12552" max="12552" width="24.5703125" style="1" customWidth="1"/>
    <col min="12553" max="12553" width="25" style="1" customWidth="1"/>
    <col min="12554" max="12807" width="9.140625" style="1"/>
    <col min="12808" max="12808" width="24.5703125" style="1" customWidth="1"/>
    <col min="12809" max="12809" width="25" style="1" customWidth="1"/>
    <col min="12810" max="13063" width="9.140625" style="1"/>
    <col min="13064" max="13064" width="24.5703125" style="1" customWidth="1"/>
    <col min="13065" max="13065" width="25" style="1" customWidth="1"/>
    <col min="13066" max="13319" width="9.140625" style="1"/>
    <col min="13320" max="13320" width="24.5703125" style="1" customWidth="1"/>
    <col min="13321" max="13321" width="25" style="1" customWidth="1"/>
    <col min="13322" max="13575" width="9.140625" style="1"/>
    <col min="13576" max="13576" width="24.5703125" style="1" customWidth="1"/>
    <col min="13577" max="13577" width="25" style="1" customWidth="1"/>
    <col min="13578" max="13831" width="9.140625" style="1"/>
    <col min="13832" max="13832" width="24.5703125" style="1" customWidth="1"/>
    <col min="13833" max="13833" width="25" style="1" customWidth="1"/>
    <col min="13834" max="14087" width="9.140625" style="1"/>
    <col min="14088" max="14088" width="24.5703125" style="1" customWidth="1"/>
    <col min="14089" max="14089" width="25" style="1" customWidth="1"/>
    <col min="14090" max="14343" width="9.140625" style="1"/>
    <col min="14344" max="14344" width="24.5703125" style="1" customWidth="1"/>
    <col min="14345" max="14345" width="25" style="1" customWidth="1"/>
    <col min="14346" max="14599" width="9.140625" style="1"/>
    <col min="14600" max="14600" width="24.5703125" style="1" customWidth="1"/>
    <col min="14601" max="14601" width="25" style="1" customWidth="1"/>
    <col min="14602" max="14855" width="9.140625" style="1"/>
    <col min="14856" max="14856" width="24.5703125" style="1" customWidth="1"/>
    <col min="14857" max="14857" width="25" style="1" customWidth="1"/>
    <col min="14858" max="15111" width="9.140625" style="1"/>
    <col min="15112" max="15112" width="24.5703125" style="1" customWidth="1"/>
    <col min="15113" max="15113" width="25" style="1" customWidth="1"/>
    <col min="15114" max="15367" width="9.140625" style="1"/>
    <col min="15368" max="15368" width="24.5703125" style="1" customWidth="1"/>
    <col min="15369" max="15369" width="25" style="1" customWidth="1"/>
    <col min="15370" max="15623" width="9.140625" style="1"/>
    <col min="15624" max="15624" width="24.5703125" style="1" customWidth="1"/>
    <col min="15625" max="15625" width="25" style="1" customWidth="1"/>
    <col min="15626" max="15879" width="9.140625" style="1"/>
    <col min="15880" max="15880" width="24.5703125" style="1" customWidth="1"/>
    <col min="15881" max="15881" width="25" style="1" customWidth="1"/>
    <col min="15882" max="16135" width="9.140625" style="1"/>
    <col min="16136" max="16136" width="24.5703125" style="1" customWidth="1"/>
    <col min="16137" max="16137" width="25" style="1" customWidth="1"/>
    <col min="16138" max="16384" width="9.140625" style="1"/>
  </cols>
  <sheetData>
    <row r="1" spans="1:11" ht="18.75" customHeight="1" x14ac:dyDescent="0.25">
      <c r="A1" s="239" t="s">
        <v>88</v>
      </c>
      <c r="B1" s="239"/>
      <c r="C1" s="239"/>
      <c r="D1" s="239"/>
      <c r="E1" s="239"/>
      <c r="F1" s="239"/>
      <c r="G1" s="239"/>
      <c r="H1" s="239"/>
      <c r="I1" s="239"/>
    </row>
    <row r="2" spans="1:11" ht="20.25" x14ac:dyDescent="0.3">
      <c r="B2" s="241" t="s">
        <v>29</v>
      </c>
      <c r="C2" s="241"/>
      <c r="D2" s="241"/>
      <c r="E2" s="241"/>
      <c r="F2" s="241"/>
      <c r="G2" s="241"/>
      <c r="H2" s="241"/>
      <c r="I2" s="241"/>
    </row>
    <row r="3" spans="1:11" ht="18.75" x14ac:dyDescent="0.3">
      <c r="B3" s="234" t="s">
        <v>107</v>
      </c>
      <c r="C3" s="234"/>
      <c r="D3" s="234"/>
      <c r="E3" s="234"/>
      <c r="F3" s="234"/>
      <c r="G3" s="234"/>
      <c r="H3" s="234"/>
      <c r="I3" s="234"/>
    </row>
    <row r="4" spans="1:11" ht="18.75" x14ac:dyDescent="0.3">
      <c r="B4" s="234" t="s">
        <v>31</v>
      </c>
      <c r="C4" s="234"/>
      <c r="D4" s="234"/>
      <c r="E4" s="234"/>
      <c r="F4" s="234"/>
      <c r="G4" s="234"/>
      <c r="H4" s="234"/>
      <c r="I4" s="234"/>
    </row>
    <row r="5" spans="1:11" ht="18.75" x14ac:dyDescent="0.3">
      <c r="B5" s="235" t="s">
        <v>34</v>
      </c>
      <c r="C5" s="235"/>
      <c r="D5" s="235"/>
      <c r="E5" s="235"/>
      <c r="F5" s="235"/>
      <c r="G5" s="235"/>
      <c r="H5" s="235"/>
      <c r="I5" s="235"/>
    </row>
    <row r="6" spans="1:11" ht="20.25" x14ac:dyDescent="0.3">
      <c r="B6" s="241" t="s">
        <v>87</v>
      </c>
      <c r="C6" s="241"/>
      <c r="D6" s="241"/>
      <c r="E6" s="241"/>
      <c r="F6" s="241"/>
      <c r="G6" s="241"/>
      <c r="H6" s="241"/>
      <c r="I6" s="241"/>
    </row>
    <row r="7" spans="1:11" ht="20.25" x14ac:dyDescent="0.3">
      <c r="B7" s="241" t="s">
        <v>106</v>
      </c>
      <c r="C7" s="241"/>
      <c r="D7" s="241"/>
      <c r="E7" s="241"/>
      <c r="F7" s="241"/>
      <c r="G7" s="241"/>
      <c r="H7" s="241"/>
      <c r="I7" s="241"/>
    </row>
    <row r="8" spans="1:11" ht="18.75" x14ac:dyDescent="0.3">
      <c r="B8" s="235" t="s">
        <v>36</v>
      </c>
      <c r="C8" s="235"/>
      <c r="D8" s="235"/>
      <c r="E8" s="235"/>
      <c r="F8" s="235"/>
      <c r="G8" s="235"/>
      <c r="H8" s="235"/>
      <c r="I8" s="235"/>
    </row>
    <row r="9" spans="1:11" ht="18.75" x14ac:dyDescent="0.3">
      <c r="B9" s="2"/>
      <c r="C9" s="2"/>
      <c r="D9" s="2"/>
      <c r="E9" s="2"/>
      <c r="F9" s="2"/>
      <c r="G9" s="3"/>
      <c r="H9" s="3"/>
      <c r="I9" s="4" t="s">
        <v>0</v>
      </c>
    </row>
    <row r="10" spans="1:11" ht="18.75" x14ac:dyDescent="0.3">
      <c r="A10" s="29" t="s">
        <v>6</v>
      </c>
      <c r="B10" s="242" t="s">
        <v>1</v>
      </c>
      <c r="C10" s="242"/>
      <c r="D10" s="242"/>
      <c r="E10" s="242"/>
      <c r="F10" s="242"/>
      <c r="G10" s="242"/>
      <c r="H10" s="242"/>
      <c r="I10" s="16" t="s">
        <v>2</v>
      </c>
    </row>
    <row r="11" spans="1:11" ht="18.75" x14ac:dyDescent="0.3">
      <c r="A11" s="32" t="s">
        <v>40</v>
      </c>
      <c r="B11" s="243" t="s">
        <v>46</v>
      </c>
      <c r="C11" s="243"/>
      <c r="D11" s="243"/>
      <c r="E11" s="243"/>
      <c r="F11" s="243"/>
      <c r="G11" s="243"/>
      <c r="H11" s="243"/>
      <c r="I11" s="5">
        <v>0</v>
      </c>
    </row>
    <row r="12" spans="1:11" ht="18.75" x14ac:dyDescent="0.3">
      <c r="A12" s="32" t="s">
        <v>41</v>
      </c>
      <c r="B12" s="246" t="s">
        <v>47</v>
      </c>
      <c r="C12" s="247"/>
      <c r="D12" s="247"/>
      <c r="E12" s="247"/>
      <c r="F12" s="247"/>
      <c r="G12" s="247"/>
      <c r="H12" s="248"/>
      <c r="I12" s="5">
        <f>I13</f>
        <v>800234524</v>
      </c>
      <c r="J12" s="1" t="s">
        <v>66</v>
      </c>
      <c r="K12" s="33">
        <v>583003130</v>
      </c>
    </row>
    <row r="13" spans="1:11" ht="18.75" x14ac:dyDescent="0.3">
      <c r="A13" s="32">
        <v>1</v>
      </c>
      <c r="B13" s="246" t="s">
        <v>48</v>
      </c>
      <c r="C13" s="247"/>
      <c r="D13" s="247"/>
      <c r="E13" s="247"/>
      <c r="F13" s="247"/>
      <c r="G13" s="247"/>
      <c r="H13" s="248"/>
      <c r="I13" s="5">
        <f>I14+I21</f>
        <v>800234524</v>
      </c>
    </row>
    <row r="14" spans="1:11" s="27" customFormat="1" ht="19.5" x14ac:dyDescent="0.35">
      <c r="A14" s="30" t="s">
        <v>42</v>
      </c>
      <c r="B14" s="244" t="s">
        <v>49</v>
      </c>
      <c r="C14" s="244"/>
      <c r="D14" s="244"/>
      <c r="E14" s="244"/>
      <c r="F14" s="244"/>
      <c r="G14" s="244"/>
      <c r="H14" s="244"/>
      <c r="I14" s="26">
        <f>I15+I18</f>
        <v>126000000</v>
      </c>
      <c r="K14" s="35"/>
    </row>
    <row r="15" spans="1:11" s="25" customFormat="1" ht="18.75" x14ac:dyDescent="0.3">
      <c r="A15" s="31" t="s">
        <v>38</v>
      </c>
      <c r="B15" s="249" t="s">
        <v>50</v>
      </c>
      <c r="C15" s="250"/>
      <c r="D15" s="250"/>
      <c r="E15" s="250"/>
      <c r="F15" s="250"/>
      <c r="G15" s="250"/>
      <c r="H15" s="251"/>
      <c r="I15" s="24">
        <f>SUM(I16:I17)</f>
        <v>0</v>
      </c>
      <c r="K15" s="34"/>
    </row>
    <row r="16" spans="1:11" s="25" customFormat="1" ht="18.75" x14ac:dyDescent="0.3">
      <c r="A16" s="31"/>
      <c r="B16" s="245" t="s">
        <v>102</v>
      </c>
      <c r="C16" s="245"/>
      <c r="D16" s="245"/>
      <c r="E16" s="245"/>
      <c r="F16" s="245"/>
      <c r="G16" s="245"/>
      <c r="H16" s="245"/>
      <c r="I16" s="6">
        <v>0</v>
      </c>
      <c r="K16" s="34"/>
    </row>
    <row r="17" spans="1:11" ht="18.75" x14ac:dyDescent="0.3">
      <c r="A17" s="29"/>
      <c r="B17" s="245" t="s">
        <v>101</v>
      </c>
      <c r="C17" s="245"/>
      <c r="D17" s="245"/>
      <c r="E17" s="245"/>
      <c r="F17" s="245"/>
      <c r="G17" s="245"/>
      <c r="H17" s="245"/>
      <c r="I17" s="6">
        <v>0</v>
      </c>
    </row>
    <row r="18" spans="1:11" s="25" customFormat="1" ht="19.5" x14ac:dyDescent="0.35">
      <c r="A18" s="31" t="s">
        <v>43</v>
      </c>
      <c r="B18" s="240" t="s">
        <v>51</v>
      </c>
      <c r="C18" s="240"/>
      <c r="D18" s="240"/>
      <c r="E18" s="240"/>
      <c r="F18" s="240"/>
      <c r="G18" s="240"/>
      <c r="H18" s="240"/>
      <c r="I18" s="26">
        <f>SUM(I19:I20)</f>
        <v>126000000</v>
      </c>
      <c r="K18" s="34"/>
    </row>
    <row r="19" spans="1:11" ht="18.75" x14ac:dyDescent="0.3">
      <c r="A19" s="29"/>
      <c r="B19" s="245" t="s">
        <v>93</v>
      </c>
      <c r="C19" s="245"/>
      <c r="D19" s="245"/>
      <c r="E19" s="245"/>
      <c r="F19" s="245"/>
      <c r="G19" s="245"/>
      <c r="H19" s="245"/>
      <c r="I19" s="6">
        <v>126000000</v>
      </c>
    </row>
    <row r="20" spans="1:11" ht="18.75" x14ac:dyDescent="0.3">
      <c r="A20" s="29"/>
      <c r="B20" s="245" t="s">
        <v>39</v>
      </c>
      <c r="C20" s="245"/>
      <c r="D20" s="245"/>
      <c r="E20" s="245"/>
      <c r="F20" s="245"/>
      <c r="G20" s="245"/>
      <c r="H20" s="245"/>
      <c r="I20" s="6">
        <v>0</v>
      </c>
    </row>
    <row r="21" spans="1:11" s="27" customFormat="1" ht="19.5" x14ac:dyDescent="0.35">
      <c r="A21" s="30" t="s">
        <v>44</v>
      </c>
      <c r="B21" s="244" t="s">
        <v>52</v>
      </c>
      <c r="C21" s="244"/>
      <c r="D21" s="244"/>
      <c r="E21" s="244"/>
      <c r="F21" s="244"/>
      <c r="G21" s="244"/>
      <c r="H21" s="244"/>
      <c r="I21" s="26">
        <f>I22+I25+I28+I29</f>
        <v>674234524</v>
      </c>
      <c r="K21" s="35"/>
    </row>
    <row r="22" spans="1:11" s="27" customFormat="1" ht="18.75" x14ac:dyDescent="0.3">
      <c r="A22" s="31" t="s">
        <v>45</v>
      </c>
      <c r="B22" s="249" t="s">
        <v>50</v>
      </c>
      <c r="C22" s="250"/>
      <c r="D22" s="250"/>
      <c r="E22" s="250"/>
      <c r="F22" s="250"/>
      <c r="G22" s="250"/>
      <c r="H22" s="251"/>
      <c r="I22" s="24">
        <f>SUM(I23:I24)</f>
        <v>437835996</v>
      </c>
      <c r="K22" s="35"/>
    </row>
    <row r="23" spans="1:11" s="27" customFormat="1" ht="18.75" x14ac:dyDescent="0.3">
      <c r="A23" s="31"/>
      <c r="B23" s="245" t="s">
        <v>102</v>
      </c>
      <c r="C23" s="245"/>
      <c r="D23" s="245"/>
      <c r="E23" s="245"/>
      <c r="F23" s="245"/>
      <c r="G23" s="245"/>
      <c r="H23" s="245"/>
      <c r="I23" s="6">
        <v>290487600</v>
      </c>
      <c r="K23" s="35"/>
    </row>
    <row r="24" spans="1:11" s="27" customFormat="1" ht="18.75" x14ac:dyDescent="0.3">
      <c r="A24" s="29"/>
      <c r="B24" s="245" t="s">
        <v>101</v>
      </c>
      <c r="C24" s="245"/>
      <c r="D24" s="245"/>
      <c r="E24" s="245"/>
      <c r="F24" s="245"/>
      <c r="G24" s="245"/>
      <c r="H24" s="245"/>
      <c r="I24" s="6">
        <v>147348396</v>
      </c>
      <c r="K24" s="35"/>
    </row>
    <row r="25" spans="1:11" ht="18.75" x14ac:dyDescent="0.3">
      <c r="A25" s="29" t="s">
        <v>56</v>
      </c>
      <c r="B25" s="245" t="s">
        <v>85</v>
      </c>
      <c r="C25" s="245"/>
      <c r="D25" s="245"/>
      <c r="E25" s="245"/>
      <c r="F25" s="245"/>
      <c r="G25" s="245"/>
      <c r="H25" s="245"/>
      <c r="I25" s="6">
        <f>SUM(I26:I27)</f>
        <v>138798528</v>
      </c>
    </row>
    <row r="26" spans="1:11" ht="18.75" x14ac:dyDescent="0.3">
      <c r="A26" s="29"/>
      <c r="B26" s="255" t="s">
        <v>111</v>
      </c>
      <c r="C26" s="255"/>
      <c r="D26" s="255"/>
      <c r="E26" s="255"/>
      <c r="F26" s="255"/>
      <c r="G26" s="255"/>
      <c r="H26" s="255"/>
      <c r="I26" s="7">
        <v>138798528</v>
      </c>
    </row>
    <row r="27" spans="1:11" ht="18.75" x14ac:dyDescent="0.3">
      <c r="A27" s="29"/>
      <c r="B27" s="252" t="s">
        <v>55</v>
      </c>
      <c r="C27" s="253"/>
      <c r="D27" s="253"/>
      <c r="E27" s="253"/>
      <c r="F27" s="253"/>
      <c r="G27" s="253"/>
      <c r="H27" s="254"/>
      <c r="I27" s="7">
        <v>0</v>
      </c>
    </row>
    <row r="28" spans="1:11" ht="18.75" x14ac:dyDescent="0.3">
      <c r="A28" s="29" t="s">
        <v>58</v>
      </c>
      <c r="B28" s="252" t="s">
        <v>108</v>
      </c>
      <c r="C28" s="253"/>
      <c r="D28" s="253"/>
      <c r="E28" s="253"/>
      <c r="F28" s="253"/>
      <c r="G28" s="253"/>
      <c r="H28" s="254"/>
      <c r="I28" s="7">
        <v>0</v>
      </c>
    </row>
    <row r="29" spans="1:11" ht="18.75" x14ac:dyDescent="0.3">
      <c r="A29" s="29" t="s">
        <v>59</v>
      </c>
      <c r="B29" s="245" t="s">
        <v>69</v>
      </c>
      <c r="C29" s="245"/>
      <c r="D29" s="245"/>
      <c r="E29" s="245"/>
      <c r="F29" s="245"/>
      <c r="G29" s="245"/>
      <c r="H29" s="245"/>
      <c r="I29" s="7">
        <f>I30</f>
        <v>97600000</v>
      </c>
    </row>
    <row r="30" spans="1:11" ht="18.75" x14ac:dyDescent="0.3">
      <c r="A30" s="29"/>
      <c r="B30" s="252" t="s">
        <v>110</v>
      </c>
      <c r="C30" s="253"/>
      <c r="D30" s="253"/>
      <c r="E30" s="253"/>
      <c r="F30" s="253"/>
      <c r="G30" s="253"/>
      <c r="H30" s="254"/>
      <c r="I30" s="7">
        <v>97600000</v>
      </c>
      <c r="K30" s="33">
        <f>800234524-97600000</f>
        <v>702634524</v>
      </c>
    </row>
    <row r="31" spans="1:11" ht="18.75" x14ac:dyDescent="0.3">
      <c r="A31" s="29"/>
      <c r="B31" s="255"/>
      <c r="C31" s="255"/>
      <c r="D31" s="255"/>
      <c r="E31" s="255"/>
      <c r="F31" s="255"/>
      <c r="G31" s="255"/>
      <c r="H31" s="255"/>
      <c r="I31" s="7">
        <v>0</v>
      </c>
    </row>
    <row r="32" spans="1:11" ht="18.75" x14ac:dyDescent="0.3">
      <c r="A32" s="29"/>
      <c r="B32" s="252"/>
      <c r="C32" s="253"/>
      <c r="D32" s="253"/>
      <c r="E32" s="253"/>
      <c r="F32" s="253"/>
      <c r="G32" s="253"/>
      <c r="H32" s="254"/>
      <c r="I32" s="7">
        <f>I20</f>
        <v>0</v>
      </c>
    </row>
    <row r="33" spans="1:9" ht="18.75" x14ac:dyDescent="0.3">
      <c r="A33" s="29"/>
      <c r="B33" s="257"/>
      <c r="C33" s="257"/>
      <c r="D33" s="257"/>
      <c r="E33" s="257"/>
      <c r="F33" s="257"/>
      <c r="G33" s="257"/>
      <c r="H33" s="257"/>
      <c r="I33" s="7">
        <v>0</v>
      </c>
    </row>
    <row r="34" spans="1:9" x14ac:dyDescent="0.2">
      <c r="A34" s="256" t="s">
        <v>32</v>
      </c>
      <c r="B34" s="256"/>
    </row>
    <row r="35" spans="1:9" ht="31.5" customHeight="1" x14ac:dyDescent="0.2">
      <c r="A35" s="238" t="s">
        <v>64</v>
      </c>
      <c r="B35" s="238"/>
      <c r="C35" s="238"/>
      <c r="D35" s="238"/>
      <c r="E35" s="238"/>
      <c r="F35" s="238"/>
      <c r="G35" s="238"/>
      <c r="H35" s="238"/>
      <c r="I35" s="238"/>
    </row>
  </sheetData>
  <mergeCells count="34">
    <mergeCell ref="B6:I6"/>
    <mergeCell ref="A1:I1"/>
    <mergeCell ref="B2:I2"/>
    <mergeCell ref="B3:I3"/>
    <mergeCell ref="B4:I4"/>
    <mergeCell ref="B5:I5"/>
    <mergeCell ref="B26:H26"/>
    <mergeCell ref="B27:H27"/>
    <mergeCell ref="B28:H28"/>
    <mergeCell ref="B20:H20"/>
    <mergeCell ref="B7:I7"/>
    <mergeCell ref="B8:I8"/>
    <mergeCell ref="B10:H10"/>
    <mergeCell ref="B11:H11"/>
    <mergeCell ref="B12:H12"/>
    <mergeCell ref="B13:H13"/>
    <mergeCell ref="B14:H14"/>
    <mergeCell ref="B15:H15"/>
    <mergeCell ref="B17:H17"/>
    <mergeCell ref="B18:H18"/>
    <mergeCell ref="B19:H19"/>
    <mergeCell ref="B16:H16"/>
    <mergeCell ref="B22:H22"/>
    <mergeCell ref="B23:H23"/>
    <mergeCell ref="B24:H24"/>
    <mergeCell ref="B21:H21"/>
    <mergeCell ref="B25:H25"/>
    <mergeCell ref="B33:H33"/>
    <mergeCell ref="A34:B34"/>
    <mergeCell ref="A35:I35"/>
    <mergeCell ref="B29:H29"/>
    <mergeCell ref="B30:H30"/>
    <mergeCell ref="B31:H31"/>
    <mergeCell ref="B32:H32"/>
  </mergeCells>
  <pageMargins left="0.2" right="0.2" top="0.5" bottom="0.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>
      <selection sqref="A1:XFD1048576"/>
    </sheetView>
  </sheetViews>
  <sheetFormatPr defaultRowHeight="12.75" x14ac:dyDescent="0.2"/>
  <cols>
    <col min="1" max="6" width="9.140625" style="1"/>
    <col min="7" max="7" width="28.5703125" style="1" customWidth="1"/>
    <col min="8" max="8" width="27.1406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115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116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117</v>
      </c>
      <c r="B8" s="235"/>
      <c r="C8" s="235"/>
      <c r="D8" s="235"/>
      <c r="E8" s="235"/>
      <c r="F8" s="235"/>
      <c r="G8" s="235"/>
      <c r="H8" s="235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42" t="s">
        <v>1</v>
      </c>
      <c r="B10" s="242"/>
      <c r="C10" s="242"/>
      <c r="D10" s="242"/>
      <c r="E10" s="242"/>
      <c r="F10" s="242"/>
      <c r="G10" s="242"/>
      <c r="H10" s="16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139320000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139320000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139320000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139320000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55728000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83592000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H18+H29</f>
        <v>3616846000</v>
      </c>
    </row>
    <row r="18" spans="1:8" ht="18.75" x14ac:dyDescent="0.3">
      <c r="A18" s="243" t="s">
        <v>125</v>
      </c>
      <c r="B18" s="243"/>
      <c r="C18" s="243"/>
      <c r="D18" s="243"/>
      <c r="E18" s="243"/>
      <c r="F18" s="243"/>
      <c r="G18" s="243"/>
      <c r="H18" s="5">
        <f>H19+H26</f>
        <v>3575246000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2732846000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SUM(H21:H25)</f>
        <v>2732846000</v>
      </c>
    </row>
    <row r="21" spans="1:8" ht="18.75" x14ac:dyDescent="0.3">
      <c r="A21" s="262" t="s">
        <v>128</v>
      </c>
      <c r="B21" s="263"/>
      <c r="C21" s="263"/>
      <c r="D21" s="263"/>
      <c r="E21" s="263"/>
      <c r="F21" s="263"/>
      <c r="G21" s="264"/>
      <c r="H21" s="7">
        <f>H15</f>
        <v>55728000</v>
      </c>
    </row>
    <row r="22" spans="1:8" ht="18.75" x14ac:dyDescent="0.3">
      <c r="A22" s="252" t="s">
        <v>129</v>
      </c>
      <c r="B22" s="253"/>
      <c r="C22" s="253"/>
      <c r="D22" s="253"/>
      <c r="E22" s="253"/>
      <c r="F22" s="253"/>
      <c r="G22" s="254"/>
      <c r="H22" s="7">
        <v>93600000</v>
      </c>
    </row>
    <row r="23" spans="1:8" ht="18.75" x14ac:dyDescent="0.3">
      <c r="A23" s="252" t="s">
        <v>130</v>
      </c>
      <c r="B23" s="253"/>
      <c r="C23" s="253"/>
      <c r="D23" s="253"/>
      <c r="E23" s="253"/>
      <c r="F23" s="253"/>
      <c r="G23" s="254"/>
      <c r="H23" s="7">
        <v>93600000</v>
      </c>
    </row>
    <row r="24" spans="1:8" ht="18.75" x14ac:dyDescent="0.3">
      <c r="A24" s="252" t="s">
        <v>131</v>
      </c>
      <c r="B24" s="253"/>
      <c r="C24" s="253"/>
      <c r="D24" s="253"/>
      <c r="E24" s="253"/>
      <c r="F24" s="253"/>
      <c r="G24" s="254"/>
      <c r="H24" s="7">
        <v>111384000</v>
      </c>
    </row>
    <row r="25" spans="1:8" ht="18.75" x14ac:dyDescent="0.3">
      <c r="A25" s="252" t="s">
        <v>132</v>
      </c>
      <c r="B25" s="253"/>
      <c r="C25" s="253"/>
      <c r="D25" s="253"/>
      <c r="E25" s="253"/>
      <c r="F25" s="253"/>
      <c r="G25" s="254"/>
      <c r="H25" s="7">
        <v>2378534000</v>
      </c>
    </row>
    <row r="26" spans="1:8" ht="19.5" x14ac:dyDescent="0.35">
      <c r="A26" s="266" t="s">
        <v>133</v>
      </c>
      <c r="B26" s="266"/>
      <c r="C26" s="266"/>
      <c r="D26" s="266"/>
      <c r="E26" s="266"/>
      <c r="F26" s="266"/>
      <c r="G26" s="266"/>
      <c r="H26" s="36">
        <f>H27+H28</f>
        <v>842400000</v>
      </c>
    </row>
    <row r="27" spans="1:8" ht="18.75" x14ac:dyDescent="0.3">
      <c r="A27" s="262" t="s">
        <v>134</v>
      </c>
      <c r="B27" s="263"/>
      <c r="C27" s="263"/>
      <c r="D27" s="263"/>
      <c r="E27" s="263"/>
      <c r="F27" s="263"/>
      <c r="G27" s="264"/>
      <c r="H27" s="7">
        <f>H16</f>
        <v>83592000</v>
      </c>
    </row>
    <row r="28" spans="1:8" ht="18.75" x14ac:dyDescent="0.3">
      <c r="A28" s="252" t="s">
        <v>132</v>
      </c>
      <c r="B28" s="253"/>
      <c r="C28" s="253"/>
      <c r="D28" s="253"/>
      <c r="E28" s="253"/>
      <c r="F28" s="253"/>
      <c r="G28" s="254"/>
      <c r="H28" s="7">
        <v>758808000</v>
      </c>
    </row>
    <row r="29" spans="1:8" ht="18.75" x14ac:dyDescent="0.3">
      <c r="A29" s="265" t="s">
        <v>135</v>
      </c>
      <c r="B29" s="265"/>
      <c r="C29" s="265"/>
      <c r="D29" s="265"/>
      <c r="E29" s="265"/>
      <c r="F29" s="265"/>
      <c r="G29" s="265"/>
      <c r="H29" s="8">
        <f>SUM(H30:H33)</f>
        <v>41600000</v>
      </c>
    </row>
    <row r="30" spans="1:8" ht="18.75" x14ac:dyDescent="0.3">
      <c r="A30" s="257" t="s">
        <v>136</v>
      </c>
      <c r="B30" s="257"/>
      <c r="C30" s="257"/>
      <c r="D30" s="257"/>
      <c r="E30" s="257"/>
      <c r="F30" s="257"/>
      <c r="G30" s="257"/>
      <c r="H30" s="7">
        <v>0</v>
      </c>
    </row>
    <row r="31" spans="1:8" ht="18.75" x14ac:dyDescent="0.3">
      <c r="A31" s="257" t="s">
        <v>137</v>
      </c>
      <c r="B31" s="257"/>
      <c r="C31" s="257"/>
      <c r="D31" s="257"/>
      <c r="E31" s="257"/>
      <c r="F31" s="257"/>
      <c r="G31" s="257"/>
      <c r="H31" s="7">
        <v>0</v>
      </c>
    </row>
    <row r="32" spans="1:8" ht="18.75" x14ac:dyDescent="0.3">
      <c r="A32" s="255" t="s">
        <v>138</v>
      </c>
      <c r="B32" s="255"/>
      <c r="C32" s="255"/>
      <c r="D32" s="255"/>
      <c r="E32" s="255"/>
      <c r="F32" s="255"/>
      <c r="G32" s="255"/>
      <c r="H32" s="7">
        <v>21600000</v>
      </c>
    </row>
    <row r="33" spans="1:8" ht="18.75" x14ac:dyDescent="0.3">
      <c r="A33" s="255" t="s">
        <v>139</v>
      </c>
      <c r="B33" s="255"/>
      <c r="C33" s="255"/>
      <c r="D33" s="255"/>
      <c r="E33" s="255"/>
      <c r="F33" s="255"/>
      <c r="G33" s="255"/>
      <c r="H33" s="7">
        <v>20000000</v>
      </c>
    </row>
    <row r="34" spans="1:8" x14ac:dyDescent="0.2">
      <c r="A34" s="261"/>
      <c r="B34" s="261"/>
      <c r="C34" s="261"/>
      <c r="D34" s="261"/>
      <c r="E34" s="261"/>
      <c r="F34" s="261"/>
      <c r="G34" s="261"/>
    </row>
  </sheetData>
  <mergeCells count="32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33:G33"/>
    <mergeCell ref="A34:G34"/>
    <mergeCell ref="A27:G27"/>
    <mergeCell ref="A28:G28"/>
    <mergeCell ref="A29:G29"/>
    <mergeCell ref="A30:G30"/>
    <mergeCell ref="A31:G31"/>
    <mergeCell ref="A32:G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workbookViewId="0">
      <selection sqref="A1:XFD1048576"/>
    </sheetView>
  </sheetViews>
  <sheetFormatPr defaultRowHeight="12.75" x14ac:dyDescent="0.2"/>
  <cols>
    <col min="1" max="6" width="9.140625" style="1"/>
    <col min="7" max="7" width="26.140625" style="1" customWidth="1"/>
    <col min="8" max="8" width="30.42578125" style="1" customWidth="1"/>
    <col min="9" max="262" width="9.140625" style="1"/>
    <col min="263" max="263" width="24.5703125" style="1" customWidth="1"/>
    <col min="264" max="264" width="25" style="1" customWidth="1"/>
    <col min="265" max="518" width="9.140625" style="1"/>
    <col min="519" max="519" width="24.5703125" style="1" customWidth="1"/>
    <col min="520" max="520" width="25" style="1" customWidth="1"/>
    <col min="521" max="774" width="9.140625" style="1"/>
    <col min="775" max="775" width="24.5703125" style="1" customWidth="1"/>
    <col min="776" max="776" width="25" style="1" customWidth="1"/>
    <col min="777" max="1030" width="9.140625" style="1"/>
    <col min="1031" max="1031" width="24.5703125" style="1" customWidth="1"/>
    <col min="1032" max="1032" width="25" style="1" customWidth="1"/>
    <col min="1033" max="1286" width="9.140625" style="1"/>
    <col min="1287" max="1287" width="24.5703125" style="1" customWidth="1"/>
    <col min="1288" max="1288" width="25" style="1" customWidth="1"/>
    <col min="1289" max="1542" width="9.140625" style="1"/>
    <col min="1543" max="1543" width="24.5703125" style="1" customWidth="1"/>
    <col min="1544" max="1544" width="25" style="1" customWidth="1"/>
    <col min="1545" max="1798" width="9.140625" style="1"/>
    <col min="1799" max="1799" width="24.5703125" style="1" customWidth="1"/>
    <col min="1800" max="1800" width="25" style="1" customWidth="1"/>
    <col min="1801" max="2054" width="9.140625" style="1"/>
    <col min="2055" max="2055" width="24.5703125" style="1" customWidth="1"/>
    <col min="2056" max="2056" width="25" style="1" customWidth="1"/>
    <col min="2057" max="2310" width="9.140625" style="1"/>
    <col min="2311" max="2311" width="24.5703125" style="1" customWidth="1"/>
    <col min="2312" max="2312" width="25" style="1" customWidth="1"/>
    <col min="2313" max="2566" width="9.140625" style="1"/>
    <col min="2567" max="2567" width="24.5703125" style="1" customWidth="1"/>
    <col min="2568" max="2568" width="25" style="1" customWidth="1"/>
    <col min="2569" max="2822" width="9.140625" style="1"/>
    <col min="2823" max="2823" width="24.5703125" style="1" customWidth="1"/>
    <col min="2824" max="2824" width="25" style="1" customWidth="1"/>
    <col min="2825" max="3078" width="9.140625" style="1"/>
    <col min="3079" max="3079" width="24.5703125" style="1" customWidth="1"/>
    <col min="3080" max="3080" width="25" style="1" customWidth="1"/>
    <col min="3081" max="3334" width="9.140625" style="1"/>
    <col min="3335" max="3335" width="24.5703125" style="1" customWidth="1"/>
    <col min="3336" max="3336" width="25" style="1" customWidth="1"/>
    <col min="3337" max="3590" width="9.140625" style="1"/>
    <col min="3591" max="3591" width="24.5703125" style="1" customWidth="1"/>
    <col min="3592" max="3592" width="25" style="1" customWidth="1"/>
    <col min="3593" max="3846" width="9.140625" style="1"/>
    <col min="3847" max="3847" width="24.5703125" style="1" customWidth="1"/>
    <col min="3848" max="3848" width="25" style="1" customWidth="1"/>
    <col min="3849" max="4102" width="9.140625" style="1"/>
    <col min="4103" max="4103" width="24.5703125" style="1" customWidth="1"/>
    <col min="4104" max="4104" width="25" style="1" customWidth="1"/>
    <col min="4105" max="4358" width="9.140625" style="1"/>
    <col min="4359" max="4359" width="24.5703125" style="1" customWidth="1"/>
    <col min="4360" max="4360" width="25" style="1" customWidth="1"/>
    <col min="4361" max="4614" width="9.140625" style="1"/>
    <col min="4615" max="4615" width="24.5703125" style="1" customWidth="1"/>
    <col min="4616" max="4616" width="25" style="1" customWidth="1"/>
    <col min="4617" max="4870" width="9.140625" style="1"/>
    <col min="4871" max="4871" width="24.5703125" style="1" customWidth="1"/>
    <col min="4872" max="4872" width="25" style="1" customWidth="1"/>
    <col min="4873" max="5126" width="9.140625" style="1"/>
    <col min="5127" max="5127" width="24.5703125" style="1" customWidth="1"/>
    <col min="5128" max="5128" width="25" style="1" customWidth="1"/>
    <col min="5129" max="5382" width="9.140625" style="1"/>
    <col min="5383" max="5383" width="24.5703125" style="1" customWidth="1"/>
    <col min="5384" max="5384" width="25" style="1" customWidth="1"/>
    <col min="5385" max="5638" width="9.140625" style="1"/>
    <col min="5639" max="5639" width="24.5703125" style="1" customWidth="1"/>
    <col min="5640" max="5640" width="25" style="1" customWidth="1"/>
    <col min="5641" max="5894" width="9.140625" style="1"/>
    <col min="5895" max="5895" width="24.5703125" style="1" customWidth="1"/>
    <col min="5896" max="5896" width="25" style="1" customWidth="1"/>
    <col min="5897" max="6150" width="9.140625" style="1"/>
    <col min="6151" max="6151" width="24.5703125" style="1" customWidth="1"/>
    <col min="6152" max="6152" width="25" style="1" customWidth="1"/>
    <col min="6153" max="6406" width="9.140625" style="1"/>
    <col min="6407" max="6407" width="24.5703125" style="1" customWidth="1"/>
    <col min="6408" max="6408" width="25" style="1" customWidth="1"/>
    <col min="6409" max="6662" width="9.140625" style="1"/>
    <col min="6663" max="6663" width="24.5703125" style="1" customWidth="1"/>
    <col min="6664" max="6664" width="25" style="1" customWidth="1"/>
    <col min="6665" max="6918" width="9.140625" style="1"/>
    <col min="6919" max="6919" width="24.5703125" style="1" customWidth="1"/>
    <col min="6920" max="6920" width="25" style="1" customWidth="1"/>
    <col min="6921" max="7174" width="9.140625" style="1"/>
    <col min="7175" max="7175" width="24.5703125" style="1" customWidth="1"/>
    <col min="7176" max="7176" width="25" style="1" customWidth="1"/>
    <col min="7177" max="7430" width="9.140625" style="1"/>
    <col min="7431" max="7431" width="24.5703125" style="1" customWidth="1"/>
    <col min="7432" max="7432" width="25" style="1" customWidth="1"/>
    <col min="7433" max="7686" width="9.140625" style="1"/>
    <col min="7687" max="7687" width="24.5703125" style="1" customWidth="1"/>
    <col min="7688" max="7688" width="25" style="1" customWidth="1"/>
    <col min="7689" max="7942" width="9.140625" style="1"/>
    <col min="7943" max="7943" width="24.5703125" style="1" customWidth="1"/>
    <col min="7944" max="7944" width="25" style="1" customWidth="1"/>
    <col min="7945" max="8198" width="9.140625" style="1"/>
    <col min="8199" max="8199" width="24.5703125" style="1" customWidth="1"/>
    <col min="8200" max="8200" width="25" style="1" customWidth="1"/>
    <col min="8201" max="8454" width="9.140625" style="1"/>
    <col min="8455" max="8455" width="24.5703125" style="1" customWidth="1"/>
    <col min="8456" max="8456" width="25" style="1" customWidth="1"/>
    <col min="8457" max="8710" width="9.140625" style="1"/>
    <col min="8711" max="8711" width="24.5703125" style="1" customWidth="1"/>
    <col min="8712" max="8712" width="25" style="1" customWidth="1"/>
    <col min="8713" max="8966" width="9.140625" style="1"/>
    <col min="8967" max="8967" width="24.5703125" style="1" customWidth="1"/>
    <col min="8968" max="8968" width="25" style="1" customWidth="1"/>
    <col min="8969" max="9222" width="9.140625" style="1"/>
    <col min="9223" max="9223" width="24.5703125" style="1" customWidth="1"/>
    <col min="9224" max="9224" width="25" style="1" customWidth="1"/>
    <col min="9225" max="9478" width="9.140625" style="1"/>
    <col min="9479" max="9479" width="24.5703125" style="1" customWidth="1"/>
    <col min="9480" max="9480" width="25" style="1" customWidth="1"/>
    <col min="9481" max="9734" width="9.140625" style="1"/>
    <col min="9735" max="9735" width="24.5703125" style="1" customWidth="1"/>
    <col min="9736" max="9736" width="25" style="1" customWidth="1"/>
    <col min="9737" max="9990" width="9.140625" style="1"/>
    <col min="9991" max="9991" width="24.5703125" style="1" customWidth="1"/>
    <col min="9992" max="9992" width="25" style="1" customWidth="1"/>
    <col min="9993" max="10246" width="9.140625" style="1"/>
    <col min="10247" max="10247" width="24.5703125" style="1" customWidth="1"/>
    <col min="10248" max="10248" width="25" style="1" customWidth="1"/>
    <col min="10249" max="10502" width="9.140625" style="1"/>
    <col min="10503" max="10503" width="24.5703125" style="1" customWidth="1"/>
    <col min="10504" max="10504" width="25" style="1" customWidth="1"/>
    <col min="10505" max="10758" width="9.140625" style="1"/>
    <col min="10759" max="10759" width="24.5703125" style="1" customWidth="1"/>
    <col min="10760" max="10760" width="25" style="1" customWidth="1"/>
    <col min="10761" max="11014" width="9.140625" style="1"/>
    <col min="11015" max="11015" width="24.5703125" style="1" customWidth="1"/>
    <col min="11016" max="11016" width="25" style="1" customWidth="1"/>
    <col min="11017" max="11270" width="9.140625" style="1"/>
    <col min="11271" max="11271" width="24.5703125" style="1" customWidth="1"/>
    <col min="11272" max="11272" width="25" style="1" customWidth="1"/>
    <col min="11273" max="11526" width="9.140625" style="1"/>
    <col min="11527" max="11527" width="24.5703125" style="1" customWidth="1"/>
    <col min="11528" max="11528" width="25" style="1" customWidth="1"/>
    <col min="11529" max="11782" width="9.140625" style="1"/>
    <col min="11783" max="11783" width="24.5703125" style="1" customWidth="1"/>
    <col min="11784" max="11784" width="25" style="1" customWidth="1"/>
    <col min="11785" max="12038" width="9.140625" style="1"/>
    <col min="12039" max="12039" width="24.5703125" style="1" customWidth="1"/>
    <col min="12040" max="12040" width="25" style="1" customWidth="1"/>
    <col min="12041" max="12294" width="9.140625" style="1"/>
    <col min="12295" max="12295" width="24.5703125" style="1" customWidth="1"/>
    <col min="12296" max="12296" width="25" style="1" customWidth="1"/>
    <col min="12297" max="12550" width="9.140625" style="1"/>
    <col min="12551" max="12551" width="24.5703125" style="1" customWidth="1"/>
    <col min="12552" max="12552" width="25" style="1" customWidth="1"/>
    <col min="12553" max="12806" width="9.140625" style="1"/>
    <col min="12807" max="12807" width="24.5703125" style="1" customWidth="1"/>
    <col min="12808" max="12808" width="25" style="1" customWidth="1"/>
    <col min="12809" max="13062" width="9.140625" style="1"/>
    <col min="13063" max="13063" width="24.5703125" style="1" customWidth="1"/>
    <col min="13064" max="13064" width="25" style="1" customWidth="1"/>
    <col min="13065" max="13318" width="9.140625" style="1"/>
    <col min="13319" max="13319" width="24.5703125" style="1" customWidth="1"/>
    <col min="13320" max="13320" width="25" style="1" customWidth="1"/>
    <col min="13321" max="13574" width="9.140625" style="1"/>
    <col min="13575" max="13575" width="24.5703125" style="1" customWidth="1"/>
    <col min="13576" max="13576" width="25" style="1" customWidth="1"/>
    <col min="13577" max="13830" width="9.140625" style="1"/>
    <col min="13831" max="13831" width="24.5703125" style="1" customWidth="1"/>
    <col min="13832" max="13832" width="25" style="1" customWidth="1"/>
    <col min="13833" max="14086" width="9.140625" style="1"/>
    <col min="14087" max="14087" width="24.5703125" style="1" customWidth="1"/>
    <col min="14088" max="14088" width="25" style="1" customWidth="1"/>
    <col min="14089" max="14342" width="9.140625" style="1"/>
    <col min="14343" max="14343" width="24.5703125" style="1" customWidth="1"/>
    <col min="14344" max="14344" width="25" style="1" customWidth="1"/>
    <col min="14345" max="14598" width="9.140625" style="1"/>
    <col min="14599" max="14599" width="24.5703125" style="1" customWidth="1"/>
    <col min="14600" max="14600" width="25" style="1" customWidth="1"/>
    <col min="14601" max="14854" width="9.140625" style="1"/>
    <col min="14855" max="14855" width="24.5703125" style="1" customWidth="1"/>
    <col min="14856" max="14856" width="25" style="1" customWidth="1"/>
    <col min="14857" max="15110" width="9.140625" style="1"/>
    <col min="15111" max="15111" width="24.5703125" style="1" customWidth="1"/>
    <col min="15112" max="15112" width="25" style="1" customWidth="1"/>
    <col min="15113" max="15366" width="9.140625" style="1"/>
    <col min="15367" max="15367" width="24.5703125" style="1" customWidth="1"/>
    <col min="15368" max="15368" width="25" style="1" customWidth="1"/>
    <col min="15369" max="15622" width="9.140625" style="1"/>
    <col min="15623" max="15623" width="24.5703125" style="1" customWidth="1"/>
    <col min="15624" max="15624" width="25" style="1" customWidth="1"/>
    <col min="15625" max="15878" width="9.140625" style="1"/>
    <col min="15879" max="15879" width="24.5703125" style="1" customWidth="1"/>
    <col min="15880" max="15880" width="25" style="1" customWidth="1"/>
    <col min="15881" max="16134" width="9.140625" style="1"/>
    <col min="16135" max="16135" width="24.5703125" style="1" customWidth="1"/>
    <col min="16136" max="16136" width="25" style="1" customWidth="1"/>
    <col min="16137" max="16384" width="9.140625" style="1"/>
  </cols>
  <sheetData>
    <row r="1" spans="1:8" ht="18.75" x14ac:dyDescent="0.3">
      <c r="A1" s="234"/>
      <c r="B1" s="234"/>
      <c r="C1" s="234"/>
      <c r="D1" s="234"/>
      <c r="E1" s="234"/>
      <c r="F1" s="234"/>
      <c r="G1" s="234"/>
      <c r="H1" s="234"/>
    </row>
    <row r="2" spans="1:8" ht="20.25" x14ac:dyDescent="0.3">
      <c r="A2" s="241" t="s">
        <v>29</v>
      </c>
      <c r="B2" s="241"/>
      <c r="C2" s="241"/>
      <c r="D2" s="241"/>
      <c r="E2" s="241"/>
      <c r="F2" s="241"/>
      <c r="G2" s="241"/>
      <c r="H2" s="241"/>
    </row>
    <row r="3" spans="1:8" ht="18.75" x14ac:dyDescent="0.3">
      <c r="A3" s="234" t="s">
        <v>114</v>
      </c>
      <c r="B3" s="234"/>
      <c r="C3" s="234"/>
      <c r="D3" s="234"/>
      <c r="E3" s="234"/>
      <c r="F3" s="234"/>
      <c r="G3" s="234"/>
      <c r="H3" s="234"/>
    </row>
    <row r="4" spans="1:8" ht="18.75" x14ac:dyDescent="0.3">
      <c r="A4" s="234" t="s">
        <v>31</v>
      </c>
      <c r="B4" s="234"/>
      <c r="C4" s="234"/>
      <c r="D4" s="234"/>
      <c r="E4" s="234"/>
      <c r="F4" s="234"/>
      <c r="G4" s="234"/>
      <c r="H4" s="234"/>
    </row>
    <row r="5" spans="1:8" ht="18.75" x14ac:dyDescent="0.3">
      <c r="A5" s="2"/>
      <c r="B5" s="2"/>
      <c r="C5" s="2"/>
      <c r="D5" s="2"/>
      <c r="E5" s="2"/>
      <c r="F5" s="3"/>
      <c r="G5" s="3"/>
      <c r="H5" s="3"/>
    </row>
    <row r="6" spans="1:8" ht="20.25" x14ac:dyDescent="0.3">
      <c r="A6" s="241" t="s">
        <v>140</v>
      </c>
      <c r="B6" s="241"/>
      <c r="C6" s="241"/>
      <c r="D6" s="241"/>
      <c r="E6" s="241"/>
      <c r="F6" s="241"/>
      <c r="G6" s="241"/>
      <c r="H6" s="241"/>
    </row>
    <row r="7" spans="1:8" ht="20.25" x14ac:dyDescent="0.3">
      <c r="A7" s="241" t="s">
        <v>141</v>
      </c>
      <c r="B7" s="241"/>
      <c r="C7" s="241"/>
      <c r="D7" s="241"/>
      <c r="E7" s="241"/>
      <c r="F7" s="241"/>
      <c r="G7" s="241"/>
      <c r="H7" s="241"/>
    </row>
    <row r="8" spans="1:8" ht="18.75" x14ac:dyDescent="0.3">
      <c r="A8" s="235" t="s">
        <v>142</v>
      </c>
      <c r="B8" s="235"/>
      <c r="C8" s="235"/>
      <c r="D8" s="235"/>
      <c r="E8" s="235"/>
      <c r="F8" s="235"/>
      <c r="G8" s="235"/>
      <c r="H8" s="235"/>
    </row>
    <row r="9" spans="1:8" ht="18.75" x14ac:dyDescent="0.3">
      <c r="A9" s="2"/>
      <c r="B9" s="2"/>
      <c r="C9" s="2"/>
      <c r="D9" s="2"/>
      <c r="E9" s="2"/>
      <c r="F9" s="3"/>
      <c r="G9" s="3"/>
      <c r="H9" s="4" t="s">
        <v>0</v>
      </c>
    </row>
    <row r="10" spans="1:8" ht="18.75" x14ac:dyDescent="0.3">
      <c r="A10" s="242" t="s">
        <v>1</v>
      </c>
      <c r="B10" s="242"/>
      <c r="C10" s="242"/>
      <c r="D10" s="242"/>
      <c r="E10" s="242"/>
      <c r="F10" s="242"/>
      <c r="G10" s="242"/>
      <c r="H10" s="16" t="s">
        <v>2</v>
      </c>
    </row>
    <row r="11" spans="1:8" ht="18.75" x14ac:dyDescent="0.3">
      <c r="A11" s="267" t="s">
        <v>118</v>
      </c>
      <c r="B11" s="267"/>
      <c r="C11" s="267"/>
      <c r="D11" s="267"/>
      <c r="E11" s="267"/>
      <c r="F11" s="267"/>
      <c r="G11" s="267"/>
      <c r="H11" s="5">
        <f>H14</f>
        <v>0</v>
      </c>
    </row>
    <row r="12" spans="1:8" ht="18.75" x14ac:dyDescent="0.3">
      <c r="A12" s="245" t="s">
        <v>119</v>
      </c>
      <c r="B12" s="245"/>
      <c r="C12" s="245"/>
      <c r="D12" s="245"/>
      <c r="E12" s="245"/>
      <c r="F12" s="245"/>
      <c r="G12" s="245"/>
      <c r="H12" s="6">
        <f>H13</f>
        <v>0</v>
      </c>
    </row>
    <row r="13" spans="1:8" ht="18.75" x14ac:dyDescent="0.3">
      <c r="A13" s="245" t="s">
        <v>120</v>
      </c>
      <c r="B13" s="245"/>
      <c r="C13" s="245"/>
      <c r="D13" s="245"/>
      <c r="E13" s="245"/>
      <c r="F13" s="245"/>
      <c r="G13" s="245"/>
      <c r="H13" s="6">
        <v>0</v>
      </c>
    </row>
    <row r="14" spans="1:8" ht="18.75" x14ac:dyDescent="0.3">
      <c r="A14" s="245" t="s">
        <v>121</v>
      </c>
      <c r="B14" s="245"/>
      <c r="C14" s="245"/>
      <c r="D14" s="245"/>
      <c r="E14" s="245"/>
      <c r="F14" s="245"/>
      <c r="G14" s="245"/>
      <c r="H14" s="5">
        <f>H15+H16</f>
        <v>0</v>
      </c>
    </row>
    <row r="15" spans="1:8" ht="18.75" x14ac:dyDescent="0.3">
      <c r="A15" s="245" t="s">
        <v>122</v>
      </c>
      <c r="B15" s="245"/>
      <c r="C15" s="245"/>
      <c r="D15" s="245"/>
      <c r="E15" s="245"/>
      <c r="F15" s="245"/>
      <c r="G15" s="245"/>
      <c r="H15" s="6">
        <f>H13*40%</f>
        <v>0</v>
      </c>
    </row>
    <row r="16" spans="1:8" ht="18.75" x14ac:dyDescent="0.3">
      <c r="A16" s="245" t="s">
        <v>123</v>
      </c>
      <c r="B16" s="245"/>
      <c r="C16" s="245"/>
      <c r="D16" s="245"/>
      <c r="E16" s="245"/>
      <c r="F16" s="245"/>
      <c r="G16" s="245"/>
      <c r="H16" s="6">
        <f>H13*60%</f>
        <v>0</v>
      </c>
    </row>
    <row r="17" spans="1:8" ht="18.75" x14ac:dyDescent="0.3">
      <c r="A17" s="267" t="s">
        <v>124</v>
      </c>
      <c r="B17" s="267"/>
      <c r="C17" s="267"/>
      <c r="D17" s="267"/>
      <c r="E17" s="267"/>
      <c r="F17" s="267"/>
      <c r="G17" s="267"/>
      <c r="H17" s="5">
        <f>H18+H27</f>
        <v>26783801000</v>
      </c>
    </row>
    <row r="18" spans="1:8" ht="18.75" x14ac:dyDescent="0.3">
      <c r="A18" s="243" t="s">
        <v>125</v>
      </c>
      <c r="B18" s="243"/>
      <c r="C18" s="243"/>
      <c r="D18" s="243"/>
      <c r="E18" s="243"/>
      <c r="F18" s="243"/>
      <c r="G18" s="243"/>
      <c r="H18" s="5">
        <f>H19+H25-7000</f>
        <v>26617401000</v>
      </c>
    </row>
    <row r="19" spans="1:8" ht="19.5" x14ac:dyDescent="0.35">
      <c r="A19" s="266" t="s">
        <v>126</v>
      </c>
      <c r="B19" s="266"/>
      <c r="C19" s="266"/>
      <c r="D19" s="266"/>
      <c r="E19" s="266"/>
      <c r="F19" s="266"/>
      <c r="G19" s="266"/>
      <c r="H19" s="36">
        <f>H20</f>
        <v>23323408000</v>
      </c>
    </row>
    <row r="20" spans="1:8" ht="18.75" x14ac:dyDescent="0.3">
      <c r="A20" s="255" t="s">
        <v>127</v>
      </c>
      <c r="B20" s="255"/>
      <c r="C20" s="255"/>
      <c r="D20" s="255"/>
      <c r="E20" s="255"/>
      <c r="F20" s="255"/>
      <c r="G20" s="255"/>
      <c r="H20" s="7">
        <f>SUM(H21:H24)</f>
        <v>23323408000</v>
      </c>
    </row>
    <row r="21" spans="1:8" ht="18.75" x14ac:dyDescent="0.3">
      <c r="A21" s="252" t="s">
        <v>129</v>
      </c>
      <c r="B21" s="253"/>
      <c r="C21" s="253"/>
      <c r="D21" s="253"/>
      <c r="E21" s="253"/>
      <c r="F21" s="253"/>
      <c r="G21" s="254"/>
      <c r="H21" s="7">
        <v>366000000</v>
      </c>
    </row>
    <row r="22" spans="1:8" ht="18.75" x14ac:dyDescent="0.3">
      <c r="A22" s="252" t="s">
        <v>130</v>
      </c>
      <c r="B22" s="253"/>
      <c r="C22" s="253"/>
      <c r="D22" s="253"/>
      <c r="E22" s="253"/>
      <c r="F22" s="253"/>
      <c r="G22" s="254"/>
      <c r="H22" s="7">
        <v>366000000</v>
      </c>
    </row>
    <row r="23" spans="1:8" ht="18.75" x14ac:dyDescent="0.3">
      <c r="A23" s="252" t="s">
        <v>131</v>
      </c>
      <c r="B23" s="253"/>
      <c r="C23" s="253"/>
      <c r="D23" s="253"/>
      <c r="E23" s="253"/>
      <c r="F23" s="253"/>
      <c r="G23" s="254"/>
      <c r="H23" s="7">
        <v>435174000</v>
      </c>
    </row>
    <row r="24" spans="1:8" ht="18.75" x14ac:dyDescent="0.3">
      <c r="A24" s="252" t="s">
        <v>132</v>
      </c>
      <c r="B24" s="253"/>
      <c r="C24" s="253"/>
      <c r="D24" s="253"/>
      <c r="E24" s="253"/>
      <c r="F24" s="253"/>
      <c r="G24" s="254"/>
      <c r="H24" s="7">
        <v>22156234000</v>
      </c>
    </row>
    <row r="25" spans="1:8" ht="19.5" x14ac:dyDescent="0.35">
      <c r="A25" s="266" t="s">
        <v>133</v>
      </c>
      <c r="B25" s="266"/>
      <c r="C25" s="266"/>
      <c r="D25" s="266"/>
      <c r="E25" s="266"/>
      <c r="F25" s="266"/>
      <c r="G25" s="266"/>
      <c r="H25" s="36">
        <f>H26</f>
        <v>3294000000</v>
      </c>
    </row>
    <row r="26" spans="1:8" ht="18.75" x14ac:dyDescent="0.3">
      <c r="A26" s="252" t="s">
        <v>132</v>
      </c>
      <c r="B26" s="253"/>
      <c r="C26" s="253"/>
      <c r="D26" s="253"/>
      <c r="E26" s="253"/>
      <c r="F26" s="253"/>
      <c r="G26" s="254"/>
      <c r="H26" s="7">
        <v>3294000000</v>
      </c>
    </row>
    <row r="27" spans="1:8" ht="18.75" x14ac:dyDescent="0.3">
      <c r="A27" s="265" t="s">
        <v>135</v>
      </c>
      <c r="B27" s="265"/>
      <c r="C27" s="265"/>
      <c r="D27" s="265"/>
      <c r="E27" s="265"/>
      <c r="F27" s="265"/>
      <c r="G27" s="265"/>
      <c r="H27" s="8">
        <f>SUM(H28:H31)</f>
        <v>166400000</v>
      </c>
    </row>
    <row r="28" spans="1:8" ht="18.75" x14ac:dyDescent="0.3">
      <c r="A28" s="257" t="s">
        <v>136</v>
      </c>
      <c r="B28" s="257"/>
      <c r="C28" s="257"/>
      <c r="D28" s="257"/>
      <c r="E28" s="257"/>
      <c r="F28" s="257"/>
      <c r="G28" s="257"/>
      <c r="H28" s="7">
        <v>0</v>
      </c>
    </row>
    <row r="29" spans="1:8" ht="18.75" x14ac:dyDescent="0.3">
      <c r="A29" s="257" t="s">
        <v>137</v>
      </c>
      <c r="B29" s="257"/>
      <c r="C29" s="257"/>
      <c r="D29" s="257"/>
      <c r="E29" s="257"/>
      <c r="F29" s="257"/>
      <c r="G29" s="257"/>
      <c r="H29" s="7">
        <v>0</v>
      </c>
    </row>
    <row r="30" spans="1:8" ht="18.75" x14ac:dyDescent="0.3">
      <c r="A30" s="255" t="s">
        <v>138</v>
      </c>
      <c r="B30" s="255"/>
      <c r="C30" s="255"/>
      <c r="D30" s="255"/>
      <c r="E30" s="255"/>
      <c r="F30" s="255"/>
      <c r="G30" s="255"/>
      <c r="H30" s="7">
        <v>146400000</v>
      </c>
    </row>
    <row r="31" spans="1:8" ht="18.75" x14ac:dyDescent="0.3">
      <c r="A31" s="255" t="s">
        <v>139</v>
      </c>
      <c r="B31" s="255"/>
      <c r="C31" s="255"/>
      <c r="D31" s="255"/>
      <c r="E31" s="255"/>
      <c r="F31" s="255"/>
      <c r="G31" s="255"/>
      <c r="H31" s="7">
        <v>20000000</v>
      </c>
    </row>
  </sheetData>
  <mergeCells count="29">
    <mergeCell ref="A14:G14"/>
    <mergeCell ref="A1:H1"/>
    <mergeCell ref="A2:H2"/>
    <mergeCell ref="A3:H3"/>
    <mergeCell ref="A4:H4"/>
    <mergeCell ref="A6:H6"/>
    <mergeCell ref="A7:H7"/>
    <mergeCell ref="A8:H8"/>
    <mergeCell ref="A10:G10"/>
    <mergeCell ref="A11:G11"/>
    <mergeCell ref="A12:G12"/>
    <mergeCell ref="A13:G13"/>
    <mergeCell ref="A26:G26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7:G27"/>
    <mergeCell ref="A28:G28"/>
    <mergeCell ref="A29:G29"/>
    <mergeCell ref="A30:G30"/>
    <mergeCell ref="A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TỔNG HỢP</vt:lpstr>
      <vt:lpstr>HĐND, UBND</vt:lpstr>
      <vt:lpstr>PHÒNG V. HÓA</vt:lpstr>
      <vt:lpstr>PHÒNG KTHT</vt:lpstr>
      <vt:lpstr>TRUNG TÂM HCC</vt:lpstr>
      <vt:lpstr>VP Đảng Ủy</vt:lpstr>
      <vt:lpstr>VP MTTQ</vt:lpstr>
      <vt:lpstr>MN Phước Tân</vt:lpstr>
      <vt:lpstr>TH phước Tân</vt:lpstr>
      <vt:lpstr>TH Tân Cang</vt:lpstr>
      <vt:lpstr>TH Tân Mai 2</vt:lpstr>
      <vt:lpstr>TH Phước Tân 2</vt:lpstr>
      <vt:lpstr>THCS TP1</vt:lpstr>
      <vt:lpstr>THCSPT2</vt:lpstr>
      <vt:lpstr>THCS TP3</vt:lpstr>
      <vt:lpstr>TH UB</vt:lpstr>
      <vt:lpstr>PBTH</vt:lpstr>
      <vt:lpstr>06 UBND</vt:lpstr>
      <vt:lpstr>06 GD</vt:lpstr>
      <vt:lpstr>49 UBND</vt:lpstr>
      <vt:lpstr>49 GD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 TOAN</cp:lastModifiedBy>
  <cp:lastPrinted>2025-08-22T05:01:53Z</cp:lastPrinted>
  <dcterms:created xsi:type="dcterms:W3CDTF">2025-07-15T03:33:39Z</dcterms:created>
  <dcterms:modified xsi:type="dcterms:W3CDTF">2025-10-16T02:33:22Z</dcterms:modified>
</cp:coreProperties>
</file>